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M:\COMUN_DERME_03RD_PR\31. ORDEN Pilotos\0. Docs GENERAL\12. Convocatorias\CEI 03 y 04\9. Anexos\"/>
    </mc:Choice>
  </mc:AlternateContent>
  <xr:revisionPtr revIDLastSave="0" documentId="13_ncr:1_{55DBD087-7F81-4FF2-BF6E-E8DCE53C7337}" xr6:coauthVersionLast="47" xr6:coauthVersionMax="47" xr10:uidLastSave="{00000000-0000-0000-0000-000000000000}"/>
  <bookViews>
    <workbookView xWindow="-120" yWindow="-120" windowWidth="20730" windowHeight="11760" activeTab="1" xr2:uid="{00000000-000D-0000-FFFF-FFFF00000000}"/>
  </bookViews>
  <sheets>
    <sheet name="Presentación" sheetId="11" r:id="rId1"/>
    <sheet name="Datos" sheetId="6" r:id="rId2"/>
    <sheet name="Costes Subvencionables" sheetId="1" r:id="rId3"/>
    <sheet name="Ayuda" sheetId="12" r:id="rId4"/>
    <sheet name="A III Tipo 1" sheetId="2" state="hidden" r:id="rId5"/>
    <sheet name="A III Tipo 2" sheetId="3" state="hidden" r:id="rId6"/>
    <sheet name="A III Tipo 3" sheetId="9" state="hidden" r:id="rId7"/>
    <sheet name="Combo" sheetId="7" state="hidden" r:id="rId8"/>
  </sheets>
  <definedNames>
    <definedName name="Autonomía">Combo!$R$2:$R$28</definedName>
    <definedName name="AyudasVeh">Combo!$P$2:$T$27</definedName>
    <definedName name="Categoría">Combo!$Q$2:$Q$27</definedName>
    <definedName name="Empresa">Combo!$S$2:$S$27</definedName>
    <definedName name="Motorización">Combo!$P$2:$P$27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2" l="1"/>
  <c r="G76" i="1" l="1"/>
  <c r="G22" i="1" s="1"/>
  <c r="G77" i="1"/>
  <c r="G23" i="1" s="1"/>
  <c r="L9" i="12" l="1"/>
  <c r="K7" i="12"/>
  <c r="K8" i="12"/>
  <c r="K9" i="12"/>
  <c r="K10" i="12"/>
  <c r="K11" i="12"/>
  <c r="K12" i="12"/>
  <c r="K13" i="12"/>
  <c r="K6" i="12"/>
  <c r="N23" i="12"/>
  <c r="M23" i="12"/>
  <c r="N27" i="12"/>
  <c r="Q27" i="12" s="1" a="1"/>
  <c r="Q27" i="12" s="1"/>
  <c r="O27" i="12"/>
  <c r="P27" i="12"/>
  <c r="N28" i="12"/>
  <c r="Q28" i="12" s="1" a="1"/>
  <c r="Q28" i="12" s="1"/>
  <c r="O28" i="12"/>
  <c r="P28" i="12"/>
  <c r="N29" i="12"/>
  <c r="Q29" i="12" s="1" a="1"/>
  <c r="Q29" i="12" s="1"/>
  <c r="O29" i="12"/>
  <c r="P29" i="12"/>
  <c r="N30" i="12"/>
  <c r="Q30" i="12" s="1" a="1"/>
  <c r="Q30" i="12" s="1"/>
  <c r="O30" i="12"/>
  <c r="N31" i="12"/>
  <c r="O31" i="12"/>
  <c r="P31" i="12"/>
  <c r="N32" i="12"/>
  <c r="O32" i="12"/>
  <c r="P32" i="12"/>
  <c r="N26" i="12"/>
  <c r="O26" i="12"/>
  <c r="P26" i="12"/>
  <c r="M31" i="6"/>
  <c r="M27" i="12" s="1"/>
  <c r="M32" i="6"/>
  <c r="M28" i="12" s="1"/>
  <c r="M33" i="6"/>
  <c r="M29" i="12" s="1"/>
  <c r="M34" i="6"/>
  <c r="M30" i="12" s="1"/>
  <c r="M35" i="6"/>
  <c r="M31" i="12" s="1"/>
  <c r="M36" i="6"/>
  <c r="M32" i="12" s="1"/>
  <c r="M30" i="6"/>
  <c r="M26" i="12" s="1"/>
  <c r="Q31" i="12" l="1" a="1"/>
  <c r="Q31" i="12" s="1"/>
  <c r="Q32" i="12" a="1"/>
  <c r="Q32" i="12" s="1"/>
  <c r="Q26" i="12" a="1"/>
  <c r="Q26" i="12" s="1"/>
  <c r="I7" i="12"/>
  <c r="I8" i="12"/>
  <c r="I9" i="12"/>
  <c r="I10" i="12"/>
  <c r="I11" i="12"/>
  <c r="I6" i="12"/>
  <c r="Q33" i="12" l="1"/>
  <c r="J9" i="12" s="1"/>
  <c r="E12" i="12"/>
  <c r="E11" i="12"/>
  <c r="N11" i="12" s="1"/>
  <c r="E10" i="12"/>
  <c r="N10" i="12" s="1"/>
  <c r="E8" i="12"/>
  <c r="N8" i="12" s="1"/>
  <c r="E7" i="12"/>
  <c r="N7" i="12" s="1"/>
  <c r="E6" i="12"/>
  <c r="N6" i="12" s="1"/>
  <c r="F31" i="1"/>
  <c r="E13" i="12" s="1"/>
  <c r="F25" i="1"/>
  <c r="F26" i="1"/>
  <c r="F27" i="1"/>
  <c r="F28" i="1"/>
  <c r="F29" i="1"/>
  <c r="F30" i="1"/>
  <c r="F24" i="1"/>
  <c r="E9" i="12" s="1"/>
  <c r="N9" i="12" s="1"/>
  <c r="E88" i="1"/>
  <c r="E26" i="1" s="1"/>
  <c r="G100" i="1"/>
  <c r="D100" i="1"/>
  <c r="E100" i="1"/>
  <c r="E31" i="1" s="1"/>
  <c r="E91" i="1"/>
  <c r="E29" i="1" s="1"/>
  <c r="G91" i="1"/>
  <c r="E92" i="1"/>
  <c r="E30" i="1" s="1"/>
  <c r="G92" i="1"/>
  <c r="D91" i="1"/>
  <c r="D92" i="1"/>
  <c r="D86" i="1"/>
  <c r="D87" i="1"/>
  <c r="D88" i="1"/>
  <c r="D89" i="1"/>
  <c r="D90" i="1"/>
  <c r="G87" i="1"/>
  <c r="G88" i="1"/>
  <c r="G89" i="1"/>
  <c r="G90" i="1"/>
  <c r="E87" i="1"/>
  <c r="E25" i="1" s="1"/>
  <c r="E89" i="1"/>
  <c r="E27" i="1" s="1"/>
  <c r="E90" i="1"/>
  <c r="E28" i="1" s="1"/>
  <c r="D77" i="1"/>
  <c r="D71" i="1"/>
  <c r="D72" i="1"/>
  <c r="D73" i="1"/>
  <c r="D74" i="1"/>
  <c r="D75" i="1"/>
  <c r="D76" i="1"/>
  <c r="B6" i="3"/>
  <c r="B3" i="3"/>
  <c r="B4" i="3"/>
  <c r="B5" i="3"/>
  <c r="B2" i="3"/>
  <c r="D43" i="1"/>
  <c r="D44" i="1"/>
  <c r="D45" i="1"/>
  <c r="D46" i="1"/>
  <c r="D47" i="1"/>
  <c r="D48" i="1"/>
  <c r="D49" i="1"/>
  <c r="D50" i="1"/>
  <c r="D51" i="1"/>
  <c r="D52" i="1"/>
  <c r="D53" i="1"/>
  <c r="D54" i="1"/>
  <c r="B15" i="2"/>
  <c r="B14" i="2"/>
  <c r="B13" i="2"/>
  <c r="B12" i="2"/>
  <c r="B10" i="2"/>
  <c r="B11" i="2"/>
  <c r="B9" i="2"/>
  <c r="B7" i="2"/>
  <c r="B8" i="2"/>
  <c r="B3" i="2"/>
  <c r="B4" i="2"/>
  <c r="B5" i="2"/>
  <c r="B6" i="2"/>
  <c r="B2" i="2"/>
  <c r="L92" i="1" l="1"/>
  <c r="H30" i="1" s="1"/>
  <c r="G30" i="1"/>
  <c r="L90" i="1"/>
  <c r="H28" i="1" s="1"/>
  <c r="G28" i="1"/>
  <c r="L91" i="1"/>
  <c r="H29" i="1" s="1"/>
  <c r="G29" i="1"/>
  <c r="L88" i="1"/>
  <c r="H26" i="1" s="1"/>
  <c r="G26" i="1"/>
  <c r="L100" i="1"/>
  <c r="H31" i="1" s="1"/>
  <c r="G31" i="1"/>
  <c r="L89" i="1"/>
  <c r="H27" i="1" s="1"/>
  <c r="G27" i="1"/>
  <c r="L87" i="1"/>
  <c r="H25" i="1" s="1"/>
  <c r="G25" i="1"/>
  <c r="G72" i="1"/>
  <c r="G18" i="1" s="1"/>
  <c r="G73" i="1"/>
  <c r="G19" i="1" s="1"/>
  <c r="G74" i="1"/>
  <c r="G20" i="1" s="1"/>
  <c r="G75" i="1"/>
  <c r="G21" i="1" s="1"/>
  <c r="G86" i="1"/>
  <c r="E72" i="1"/>
  <c r="M72" i="1" s="1" a="1"/>
  <c r="M72" i="1" s="1"/>
  <c r="E73" i="1"/>
  <c r="M73" i="1" s="1" a="1"/>
  <c r="M73" i="1" s="1"/>
  <c r="E74" i="1"/>
  <c r="M74" i="1" s="1" a="1"/>
  <c r="M74" i="1" s="1"/>
  <c r="E75" i="1"/>
  <c r="M75" i="1" s="1" a="1"/>
  <c r="M75" i="1" s="1"/>
  <c r="E76" i="1"/>
  <c r="M76" i="1" s="1" a="1"/>
  <c r="M76" i="1" s="1"/>
  <c r="E77" i="1"/>
  <c r="M77" i="1" s="1" a="1"/>
  <c r="M77" i="1" s="1"/>
  <c r="E86" i="1"/>
  <c r="E24" i="1" s="1"/>
  <c r="G71" i="1"/>
  <c r="G17" i="1" s="1"/>
  <c r="E71" i="1"/>
  <c r="E17" i="1" s="1"/>
  <c r="E44" i="1"/>
  <c r="F44" i="1"/>
  <c r="G44" i="1"/>
  <c r="E45" i="1"/>
  <c r="F45" i="1"/>
  <c r="G45" i="1"/>
  <c r="E46" i="1"/>
  <c r="F46" i="1"/>
  <c r="L46" i="1" s="1"/>
  <c r="G8" i="1" s="1"/>
  <c r="G46" i="1"/>
  <c r="E47" i="1"/>
  <c r="F47" i="1"/>
  <c r="G47" i="1"/>
  <c r="E48" i="1"/>
  <c r="F48" i="1"/>
  <c r="G48" i="1"/>
  <c r="E49" i="1"/>
  <c r="F49" i="1"/>
  <c r="G49" i="1"/>
  <c r="E50" i="1"/>
  <c r="F50" i="1"/>
  <c r="L50" i="1" s="1"/>
  <c r="G12" i="1" s="1"/>
  <c r="G50" i="1"/>
  <c r="E51" i="1"/>
  <c r="F51" i="1"/>
  <c r="G51" i="1"/>
  <c r="E52" i="1"/>
  <c r="F52" i="1"/>
  <c r="G52" i="1"/>
  <c r="E53" i="1"/>
  <c r="F53" i="1"/>
  <c r="G53" i="1"/>
  <c r="E54" i="1"/>
  <c r="N54" i="1" s="1" a="1"/>
  <c r="N54" i="1" s="1"/>
  <c r="F54" i="1"/>
  <c r="L54" i="1" s="1"/>
  <c r="G16" i="1" s="1"/>
  <c r="G54" i="1"/>
  <c r="G43" i="1"/>
  <c r="F43" i="1"/>
  <c r="E43" i="1"/>
  <c r="L48" i="1" l="1"/>
  <c r="G10" i="1" s="1"/>
  <c r="L49" i="1"/>
  <c r="G11" i="1" s="1"/>
  <c r="L44" i="1"/>
  <c r="G6" i="1" s="1"/>
  <c r="L45" i="1"/>
  <c r="G7" i="1" s="1"/>
  <c r="L47" i="1"/>
  <c r="G9" i="1" s="1"/>
  <c r="L53" i="1"/>
  <c r="G15" i="1" s="1"/>
  <c r="L52" i="1"/>
  <c r="G14" i="1" s="1"/>
  <c r="L51" i="1"/>
  <c r="G13" i="1" s="1"/>
  <c r="L86" i="1"/>
  <c r="H24" i="1" s="1"/>
  <c r="G24" i="1"/>
  <c r="L43" i="1"/>
  <c r="G5" i="1" s="1"/>
  <c r="G32" i="1" s="1"/>
  <c r="J71" i="1" a="1"/>
  <c r="J71" i="1" s="1"/>
  <c r="L71" i="1" s="1"/>
  <c r="H17" i="1" s="1"/>
  <c r="M71" i="1" a="1"/>
  <c r="M71" i="1" s="1"/>
  <c r="F17" i="1" s="1"/>
  <c r="E5" i="1"/>
  <c r="J43" i="1" a="1"/>
  <c r="J43" i="1" s="1"/>
  <c r="H43" i="1" a="1"/>
  <c r="H43" i="1" s="1"/>
  <c r="I43" i="1" s="1"/>
  <c r="N43" i="1" a="1"/>
  <c r="N43" i="1" s="1"/>
  <c r="F5" i="1" s="1"/>
  <c r="E20" i="1"/>
  <c r="J74" i="1" a="1"/>
  <c r="J74" i="1" s="1"/>
  <c r="L74" i="1" s="1"/>
  <c r="H20" i="1" s="1"/>
  <c r="E19" i="1"/>
  <c r="J73" i="1" a="1"/>
  <c r="J73" i="1" s="1"/>
  <c r="L73" i="1" s="1"/>
  <c r="H19" i="1" s="1"/>
  <c r="E23" i="1"/>
  <c r="J77" i="1" a="1"/>
  <c r="J77" i="1" s="1"/>
  <c r="L77" i="1" s="1"/>
  <c r="H23" i="1" s="1"/>
  <c r="E22" i="1"/>
  <c r="J76" i="1" a="1"/>
  <c r="J76" i="1" s="1"/>
  <c r="L76" i="1" s="1"/>
  <c r="H22" i="1" s="1"/>
  <c r="E18" i="1"/>
  <c r="J72" i="1" a="1"/>
  <c r="J72" i="1" s="1"/>
  <c r="L72" i="1" s="1"/>
  <c r="H18" i="1" s="1"/>
  <c r="E21" i="1"/>
  <c r="J75" i="1" a="1"/>
  <c r="J75" i="1" s="1"/>
  <c r="L75" i="1" s="1"/>
  <c r="H21" i="1" s="1"/>
  <c r="J44" i="1" a="1"/>
  <c r="J44" i="1" s="1"/>
  <c r="N44" i="1" a="1"/>
  <c r="N44" i="1" s="1"/>
  <c r="F6" i="1" s="1"/>
  <c r="J49" i="1" a="1"/>
  <c r="J49" i="1" s="1"/>
  <c r="N49" i="1" a="1"/>
  <c r="N49" i="1" s="1"/>
  <c r="J47" i="1" a="1"/>
  <c r="J47" i="1" s="1"/>
  <c r="N47" i="1" a="1"/>
  <c r="N47" i="1" s="1"/>
  <c r="F9" i="1" s="1"/>
  <c r="J52" i="1" a="1"/>
  <c r="J52" i="1" s="1"/>
  <c r="N52" i="1" a="1"/>
  <c r="N52" i="1" s="1"/>
  <c r="F14" i="1" s="1"/>
  <c r="J51" i="1" a="1"/>
  <c r="J51" i="1" s="1"/>
  <c r="N51" i="1" a="1"/>
  <c r="N51" i="1" s="1"/>
  <c r="F13" i="1" s="1"/>
  <c r="J48" i="1" a="1"/>
  <c r="J48" i="1" s="1"/>
  <c r="N48" i="1" a="1"/>
  <c r="N48" i="1" s="1"/>
  <c r="F10" i="1" s="1"/>
  <c r="J53" i="1" a="1"/>
  <c r="J53" i="1" s="1"/>
  <c r="N53" i="1" a="1"/>
  <c r="N53" i="1" s="1"/>
  <c r="F15" i="1" s="1"/>
  <c r="J45" i="1" a="1"/>
  <c r="J45" i="1" s="1"/>
  <c r="N45" i="1" a="1"/>
  <c r="N45" i="1" s="1"/>
  <c r="F7" i="1" s="1"/>
  <c r="J46" i="1" a="1"/>
  <c r="J46" i="1" s="1"/>
  <c r="N46" i="1" a="1"/>
  <c r="N46" i="1" s="1"/>
  <c r="F8" i="1" s="1"/>
  <c r="J50" i="1" a="1"/>
  <c r="J50" i="1" s="1"/>
  <c r="N50" i="1" a="1"/>
  <c r="N50" i="1" s="1"/>
  <c r="F12" i="1" s="1"/>
  <c r="H54" i="1" a="1"/>
  <c r="H54" i="1" s="1"/>
  <c r="J54" i="1" a="1"/>
  <c r="J54" i="1" s="1"/>
  <c r="H44" i="1" a="1"/>
  <c r="H44" i="1" s="1"/>
  <c r="I44" i="1" s="1"/>
  <c r="E9" i="1"/>
  <c r="H47" i="1" a="1"/>
  <c r="H47" i="1" s="1"/>
  <c r="I47" i="1" s="1"/>
  <c r="E11" i="1"/>
  <c r="H49" i="1" a="1"/>
  <c r="H49" i="1" s="1"/>
  <c r="I49" i="1" s="1"/>
  <c r="E13" i="1"/>
  <c r="H51" i="1" a="1"/>
  <c r="H51" i="1" s="1"/>
  <c r="I51" i="1" s="1"/>
  <c r="E10" i="1"/>
  <c r="H48" i="1" a="1"/>
  <c r="H48" i="1" s="1"/>
  <c r="I48" i="1" s="1"/>
  <c r="E15" i="1"/>
  <c r="H53" i="1" a="1"/>
  <c r="H53" i="1" s="1"/>
  <c r="I53" i="1" s="1"/>
  <c r="E7" i="1"/>
  <c r="H45" i="1" a="1"/>
  <c r="H45" i="1" s="1"/>
  <c r="I45" i="1" s="1"/>
  <c r="E14" i="1"/>
  <c r="H52" i="1" a="1"/>
  <c r="H52" i="1" s="1"/>
  <c r="I52" i="1" s="1"/>
  <c r="E8" i="1"/>
  <c r="H46" i="1" a="1"/>
  <c r="H46" i="1" s="1"/>
  <c r="I46" i="1" s="1"/>
  <c r="E12" i="1"/>
  <c r="H50" i="1" a="1"/>
  <c r="H50" i="1" s="1"/>
  <c r="I50" i="1" s="1"/>
  <c r="E16" i="1"/>
  <c r="E6" i="1"/>
  <c r="F22" i="1"/>
  <c r="F23" i="1"/>
  <c r="F21" i="1"/>
  <c r="I54" i="1"/>
  <c r="F16" i="1"/>
  <c r="F20" i="1"/>
  <c r="F19" i="1"/>
  <c r="F11" i="1"/>
  <c r="F18" i="1"/>
  <c r="F11" i="12" l="1"/>
  <c r="F7" i="12"/>
  <c r="F9" i="12"/>
  <c r="F10" i="12"/>
  <c r="F12" i="12"/>
  <c r="F13" i="12"/>
  <c r="F8" i="12"/>
  <c r="F6" i="12"/>
  <c r="G8" i="12"/>
  <c r="G9" i="12"/>
  <c r="G10" i="12"/>
  <c r="G13" i="12"/>
  <c r="G11" i="12"/>
  <c r="K47" i="1"/>
  <c r="M47" i="1" s="1"/>
  <c r="H9" i="1" s="1"/>
  <c r="K50" i="1"/>
  <c r="M50" i="1" s="1"/>
  <c r="H12" i="1" s="1"/>
  <c r="K46" i="1"/>
  <c r="M46" i="1" s="1"/>
  <c r="H8" i="1" s="1"/>
  <c r="K44" i="1"/>
  <c r="M44" i="1" s="1"/>
  <c r="H6" i="1" s="1"/>
  <c r="K45" i="1"/>
  <c r="M45" i="1" s="1"/>
  <c r="H7" i="1" s="1"/>
  <c r="K48" i="1"/>
  <c r="M48" i="1" s="1"/>
  <c r="H10" i="1" s="1"/>
  <c r="K51" i="1"/>
  <c r="M51" i="1" s="1"/>
  <c r="H13" i="1" s="1"/>
  <c r="K49" i="1"/>
  <c r="M49" i="1" s="1"/>
  <c r="H11" i="1" s="1"/>
  <c r="K52" i="1"/>
  <c r="M52" i="1" s="1"/>
  <c r="H14" i="1" s="1"/>
  <c r="K53" i="1"/>
  <c r="M53" i="1" s="1"/>
  <c r="H15" i="1" s="1"/>
  <c r="K54" i="1"/>
  <c r="M54" i="1" s="1"/>
  <c r="H16" i="1" s="1"/>
  <c r="F14" i="12" l="1"/>
  <c r="F21" i="12" s="1"/>
  <c r="L13" i="12"/>
  <c r="G12" i="12"/>
  <c r="J8" i="12"/>
  <c r="L8" i="12"/>
  <c r="J11" i="12"/>
  <c r="L11" i="12"/>
  <c r="J10" i="12"/>
  <c r="L10" i="12"/>
  <c r="G7" i="12"/>
  <c r="K43" i="1"/>
  <c r="M43" i="1" s="1"/>
  <c r="H5" i="1" s="1"/>
  <c r="L12" i="12" l="1"/>
  <c r="J7" i="12"/>
  <c r="L7" i="12"/>
  <c r="H32" i="1"/>
  <c r="G6" i="12"/>
  <c r="J6" i="12" l="1"/>
  <c r="L6" i="12"/>
  <c r="L14" i="12" s="1"/>
  <c r="F24" i="12" s="1"/>
  <c r="G15" i="12"/>
  <c r="G14" i="12"/>
  <c r="H6" i="12" l="1"/>
  <c r="F22" i="12"/>
  <c r="H8" i="12"/>
  <c r="H11" i="12"/>
  <c r="H10" i="12"/>
  <c r="H13" i="12"/>
  <c r="H9" i="12"/>
  <c r="H12" i="12"/>
  <c r="H7" i="12"/>
  <c r="O11" i="12"/>
  <c r="P11" i="12" s="1"/>
  <c r="O10" i="12"/>
  <c r="P10" i="12" s="1"/>
  <c r="O8" i="12"/>
  <c r="P8" i="12" s="1"/>
  <c r="O9" i="12"/>
  <c r="P9" i="12" s="1"/>
  <c r="O7" i="12"/>
  <c r="P7" i="12" s="1"/>
  <c r="O6" i="12"/>
  <c r="P6" i="12" s="1"/>
  <c r="H14" i="12" l="1"/>
  <c r="P12" i="12"/>
  <c r="P14" i="12" s="1"/>
  <c r="O12" i="12"/>
  <c r="I13" i="12" l="1"/>
  <c r="I12" i="12"/>
  <c r="N12" i="6" l="1"/>
  <c r="J12" i="12"/>
  <c r="N13" i="6"/>
  <c r="J13" i="12"/>
  <c r="J14" i="12" l="1"/>
  <c r="F23" i="12" s="1"/>
  <c r="F25" i="12" s="1"/>
</calcChain>
</file>

<file path=xl/sharedStrings.xml><?xml version="1.0" encoding="utf-8"?>
<sst xmlns="http://schemas.openxmlformats.org/spreadsheetml/2006/main" count="454" uniqueCount="207">
  <si>
    <t>Actuaciones con Método de Cálculo tipo 1</t>
  </si>
  <si>
    <t>Actuaciones con Método de Cálculo tipo 2</t>
  </si>
  <si>
    <t>Ps (generación)
Cap (almacenamiento)</t>
  </si>
  <si>
    <t>Actuación</t>
  </si>
  <si>
    <t>Coste unitario de la instalación de referencia (Cuf) (€/kW)</t>
  </si>
  <si>
    <t>Coste subvencionable unitario máximo (Csum), (€/kW para generación; €/kWh para almacenamiento)</t>
  </si>
  <si>
    <t>Biogás (solo aprovechamiento eléctrico)</t>
  </si>
  <si>
    <t>Instalación eólica (P &gt; 500 kW)</t>
  </si>
  <si>
    <t>Instalación eólica (P ≤ 500 kW)</t>
  </si>
  <si>
    <t>Microcentrales hidroeléctricas con o sin vertido a red (P &lt; 1 MW)</t>
  </si>
  <si>
    <t>Instalación Fotovoltaica</t>
  </si>
  <si>
    <t>Instalaciones geotérmicas o hidrotérmicas</t>
  </si>
  <si>
    <t>Instalaciones aerotérmicas</t>
  </si>
  <si>
    <t>Instalación solar térmica</t>
  </si>
  <si>
    <t>Almacenamiento detrás del contador</t>
  </si>
  <si>
    <t>Coste subvencionable máximo (Csm) (€)</t>
  </si>
  <si>
    <t>Mejora de la eficiencia energética de la envolvente térmica</t>
  </si>
  <si>
    <t>Sin límite</t>
  </si>
  <si>
    <t>Adquisición de vehículos eléctricos «enchufables» y de pila de combustible</t>
  </si>
  <si>
    <t>I. EERR eléctricas</t>
  </si>
  <si>
    <t>II. EERR térmicas</t>
  </si>
  <si>
    <t>III. Eficiencia</t>
  </si>
  <si>
    <t>IV. Movilidad. Infraestructura pública</t>
  </si>
  <si>
    <t>Pila combustible (FCV, FCHV)</t>
  </si>
  <si>
    <t>M1</t>
  </si>
  <si>
    <t>-</t>
  </si>
  <si>
    <t>PHEV, EREV, BEV</t>
  </si>
  <si>
    <t>Mayor o igual de 30 y menor de 90</t>
  </si>
  <si>
    <t>45.000 (53.000 para vehículos BEV de 8 o 9 plazas)</t>
  </si>
  <si>
    <t>Mayor o igual de 90</t>
  </si>
  <si>
    <t>PHEV, EREV, BEV, Pila de combustible</t>
  </si>
  <si>
    <t>N1</t>
  </si>
  <si>
    <t>L6e</t>
  </si>
  <si>
    <t>L7e</t>
  </si>
  <si>
    <t>L3e, L4e, L5e con P ≥ 3kW</t>
  </si>
  <si>
    <t>Mayor o igual de 70</t>
  </si>
  <si>
    <t>L1e, L2e</t>
  </si>
  <si>
    <t>Mayor o igual de 60</t>
  </si>
  <si>
    <t>Motorización</t>
  </si>
  <si>
    <t>Categoría</t>
  </si>
  <si>
    <t>Autonomía en modo de funcionamiento eléctrico (km)</t>
  </si>
  <si>
    <t>Límite precio venta vehículo (euros) antes de IVA o IGIC</t>
  </si>
  <si>
    <t>Ayuda</t>
  </si>
  <si>
    <t>PYME o ciudadanos</t>
  </si>
  <si>
    <t>Gran empresa</t>
  </si>
  <si>
    <t>Actuaciones con Método de Cálculo tipo 3</t>
  </si>
  <si>
    <t>Actuaciones con Método de Cálculo tipo 4</t>
  </si>
  <si>
    <t>Desarrollo general del proyecto (DGP)</t>
  </si>
  <si>
    <t>IV. Movilidad. Vehículos</t>
  </si>
  <si>
    <t>Mayor o igual que 30</t>
  </si>
  <si>
    <t>Ceu</t>
  </si>
  <si>
    <t>Ps: kW
Cap: kWh</t>
  </si>
  <si>
    <t>Generación: €/kW
Almacenamiento: €/kWh</t>
  </si>
  <si>
    <t>€</t>
  </si>
  <si>
    <t>Ce</t>
  </si>
  <si>
    <t>Equipos de medición, regulación y control</t>
  </si>
  <si>
    <t>Desarrollo o compra de software</t>
  </si>
  <si>
    <t>Redes de tuberías de distribución y subestaciones</t>
  </si>
  <si>
    <t>Biomasa eléctrica</t>
  </si>
  <si>
    <t>Biogás (generación y aprovechamiento eléctrico)</t>
  </si>
  <si>
    <t>Producción biogás, incluyendo generación térmica aplicación industrial</t>
  </si>
  <si>
    <t>…</t>
  </si>
  <si>
    <t>#</t>
  </si>
  <si>
    <t>ACTUACIONES CON MÉTODO DE CÁLCULO TIPO 1 (ANEXO III)</t>
  </si>
  <si>
    <t>Unidades:</t>
  </si>
  <si>
    <r>
      <rPr>
        <b/>
        <sz val="10"/>
        <color theme="1"/>
        <rFont val="Calibri"/>
        <family val="2"/>
        <scheme val="minor"/>
      </rPr>
      <t>Ceu:</t>
    </r>
    <r>
      <rPr>
        <sz val="10"/>
        <color theme="1"/>
        <rFont val="Calibri"/>
        <family val="2"/>
        <scheme val="minor"/>
      </rPr>
      <t xml:space="preserve"> coste elegible unitario de almacenamiento. Obtenido dividiendo el coste elegible estimado de </t>
    </r>
  </si>
  <si>
    <r>
      <rPr>
        <b/>
        <sz val="10"/>
        <color theme="1"/>
        <rFont val="Calibri"/>
        <family val="2"/>
        <scheme val="minor"/>
      </rPr>
      <t>Cap:</t>
    </r>
    <r>
      <rPr>
        <sz val="10"/>
        <color theme="1"/>
        <rFont val="Calibri"/>
        <family val="2"/>
        <scheme val="minor"/>
      </rPr>
      <t xml:space="preserve"> Capacidad nominal estimada de la instalación de almacenamiento en kWh. Sin decimales.</t>
    </r>
  </si>
  <si>
    <t>generación en € por la potencia estimada de generación (Ps) en kW, o en kWp para fotovoltaica. Sin decimales.</t>
  </si>
  <si>
    <t>almacenamiento en € por la capacidad nominal estimada de la instalación de almacenamiento (Cap) en kWh. Sin decimales.</t>
  </si>
  <si>
    <r>
      <rPr>
        <b/>
        <sz val="10"/>
        <color theme="1"/>
        <rFont val="Calibri"/>
        <family val="2"/>
        <scheme val="minor"/>
      </rPr>
      <t xml:space="preserve">Ceu: </t>
    </r>
    <r>
      <rPr>
        <sz val="10"/>
        <color theme="1"/>
        <rFont val="Calibri"/>
        <family val="2"/>
        <scheme val="minor"/>
      </rPr>
      <t xml:space="preserve">Coste elegible unitario de generación. Obtenido dividiendo el coste elegible estimado de </t>
    </r>
  </si>
  <si>
    <t>Seleccione actuaciones de las listas desplegables &gt;&gt;&gt;</t>
  </si>
  <si>
    <t xml:space="preserve">&lt;&lt;&lt;&lt; Introduzca la potencia estimada de generación (Ps) o la capacidad nominal de la instalación de almacenamiento (Cap), según aplique </t>
  </si>
  <si>
    <t>&lt;&lt;&lt;&lt; Introduzca el coste elegible unitario (Ceu) de generación  o almacenamiento, según aplique</t>
  </si>
  <si>
    <r>
      <rPr>
        <b/>
        <sz val="10"/>
        <color theme="1"/>
        <rFont val="Calibri"/>
        <family val="2"/>
        <scheme val="minor"/>
      </rPr>
      <t xml:space="preserve">Ps: </t>
    </r>
    <r>
      <rPr>
        <sz val="10"/>
        <color theme="1"/>
        <rFont val="Calibri"/>
        <family val="2"/>
        <scheme val="minor"/>
      </rPr>
      <t xml:space="preserve">Potencia estimada de generación en kW, o en kWp para fotovoltaica. Para redes de tuberías de distribución </t>
    </r>
  </si>
  <si>
    <t>y subvestaciones se corresponde con la potencia de intercambio. Sin decimales.</t>
  </si>
  <si>
    <t>Actuación o complemento de actuación</t>
  </si>
  <si>
    <t>junto alguna de las actuaciones del área de actuación “II. Energías renovables térmicas”</t>
  </si>
  <si>
    <t>ACTUACIONES CON MÉTODO DE CÁLCULO TIPO 2 (ANEXO III)</t>
  </si>
  <si>
    <r>
      <rPr>
        <b/>
        <sz val="10"/>
        <color theme="1"/>
        <rFont val="Calibri"/>
        <family val="2"/>
        <scheme val="minor"/>
      </rPr>
      <t>Ce</t>
    </r>
    <r>
      <rPr>
        <sz val="10"/>
        <color theme="1"/>
        <rFont val="Calibri"/>
        <family val="2"/>
        <scheme val="minor"/>
      </rPr>
      <t>: coste elegible, el coste elegible estimado de la actuación, en €.</t>
    </r>
  </si>
  <si>
    <t>&lt;&lt;&lt;&lt; Introduzca el coste elegible (Ce) de la actuación, según aplique</t>
  </si>
  <si>
    <t>ADQUISICIÓN VEHÍCULOS ELÉCTRICOS "ENCHUFABLES" Y DE PILA DE COMBUSTIBLE (ANEXO III)</t>
  </si>
  <si>
    <r>
      <rPr>
        <u/>
        <sz val="10"/>
        <color rgb="FFC00000"/>
        <rFont val="Calibri"/>
        <family val="2"/>
        <scheme val="minor"/>
      </rPr>
      <t>Nota</t>
    </r>
    <r>
      <rPr>
        <sz val="10"/>
        <color theme="1"/>
        <rFont val="Calibri"/>
        <family val="2"/>
        <scheme val="minor"/>
      </rPr>
      <t>: El complemento de actuación "Redes de tuberías de distribución y subestaciones" deberá presentarse siempre</t>
    </r>
  </si>
  <si>
    <r>
      <t xml:space="preserve">Seleccione actuaciones de las listas desplegables. </t>
    </r>
    <r>
      <rPr>
        <u/>
        <sz val="10"/>
        <color rgb="FFC00000"/>
        <rFont val="Calibri"/>
        <family val="2"/>
        <scheme val="minor"/>
      </rPr>
      <t>Tantas actuaciones como vehículos</t>
    </r>
    <r>
      <rPr>
        <sz val="10"/>
        <color rgb="FFC00000"/>
        <rFont val="Calibri"/>
        <family val="2"/>
        <scheme val="minor"/>
      </rPr>
      <t xml:space="preserve"> &gt;&gt;&gt;</t>
    </r>
  </si>
  <si>
    <r>
      <rPr>
        <u/>
        <sz val="10"/>
        <color rgb="FFC00000"/>
        <rFont val="Calibri"/>
        <family val="2"/>
        <scheme val="minor"/>
      </rPr>
      <t>Nota</t>
    </r>
    <r>
      <rPr>
        <sz val="10"/>
        <color theme="1"/>
        <rFont val="Calibri"/>
        <family val="2"/>
        <scheme val="minor"/>
      </rPr>
      <t>: Introduzca tantas actuaciones como vehículos se incluyan en el proyecto</t>
    </r>
  </si>
  <si>
    <r>
      <rPr>
        <b/>
        <sz val="10"/>
        <color theme="1"/>
        <rFont val="Calibri"/>
        <family val="2"/>
        <scheme val="minor"/>
      </rPr>
      <t>Desarrollo general del proyecto:</t>
    </r>
    <r>
      <rPr>
        <sz val="10"/>
        <color theme="1"/>
        <rFont val="Calibri"/>
        <family val="2"/>
        <scheme val="minor"/>
      </rPr>
      <t xml:space="preserve"> hace referencia a aquellos costes subvencionables no incluidos en ninguna de las actuaciones </t>
    </r>
  </si>
  <si>
    <t>subvencionables, por ejemplo, los costes de gestión de la solicitud y de la justificación.</t>
  </si>
  <si>
    <t>INTENSIDAD DE AYUDA SOLICITADA POR ÁREA DE ACTUACIÓN</t>
  </si>
  <si>
    <t>Infraestructura de recarga pública de vehículos de bajas o cero emisiones</t>
  </si>
  <si>
    <t>Infraestructura de recarga no pública de vehículos de baja o cero emisiones</t>
  </si>
  <si>
    <r>
      <rPr>
        <b/>
        <sz val="10"/>
        <color theme="1"/>
        <rFont val="Calibri"/>
        <family val="2"/>
        <scheme val="minor"/>
      </rPr>
      <t>Infraestructuras de recarga pública:</t>
    </r>
    <r>
      <rPr>
        <sz val="10"/>
        <color theme="1"/>
        <rFont val="Calibri"/>
        <family val="2"/>
        <scheme val="minor"/>
      </rPr>
      <t xml:space="preserve"> aquellas que cumplan las condiciones establecidas en Art. 36 bis) Reglamento 651/2014.</t>
    </r>
  </si>
  <si>
    <t>IV. Movilidad. Infraestructura no pública</t>
  </si>
  <si>
    <t>%</t>
  </si>
  <si>
    <t>DESARROLLO GENERAL DEL PROYECTO (DGP) (DISPOSICIÓN 10)</t>
  </si>
  <si>
    <t>&lt;&lt;&lt;&lt; Introduzca Intensidad de ayuda solicitada (siempre ha de ser igual o menor a la Intensidad de ayuda máxima)</t>
  </si>
  <si>
    <t>Intensidad de ayuda máxima (I máx)</t>
  </si>
  <si>
    <t>Intensidad de ayuda solicitada (I sol)</t>
  </si>
  <si>
    <t>Se asignarán los puntos de este criterio de acuerdo a la siguiente expresión:</t>
  </si>
  <si>
    <t>Puntuación = 15 x (ayuda máxima del proyecto (€) – ayuda solicitada del proyecto (€)) / (ayuda máxima del proyecto (€))</t>
  </si>
  <si>
    <t>Reducción sobre la ayuda máxima (%) = (ayuda máxima del proyecto (€) – ayuda solicitada del proyecto (€)) / (ayuda máxima del proyecto (€))</t>
  </si>
  <si>
    <t>El Anexo I de la convocatoria, establece como uno de los criterios de valoración "Reducción sobre la ayuda máxima":</t>
  </si>
  <si>
    <t>n/a (*)</t>
  </si>
  <si>
    <t>Biomasa térmica</t>
  </si>
  <si>
    <r>
      <t xml:space="preserve">Csu 
</t>
    </r>
    <r>
      <rPr>
        <i/>
        <sz val="10"/>
        <color theme="1"/>
        <rFont val="Calibri"/>
        <family val="2"/>
        <scheme val="minor"/>
      </rPr>
      <t>Csu = Ceu - Cuf</t>
    </r>
  </si>
  <si>
    <r>
      <t xml:space="preserve">Csuf,
</t>
    </r>
    <r>
      <rPr>
        <i/>
        <sz val="10"/>
        <color theme="1"/>
        <rFont val="Calibri"/>
        <family val="2"/>
        <scheme val="minor"/>
      </rPr>
      <t>Valor menor entre Csu y Csum</t>
    </r>
  </si>
  <si>
    <r>
      <t xml:space="preserve">Cs (Coste subvencionable),
 </t>
    </r>
    <r>
      <rPr>
        <i/>
        <sz val="10"/>
        <color theme="1"/>
        <rFont val="Calibri"/>
        <family val="2"/>
        <scheme val="minor"/>
      </rPr>
      <t>Cs= Csuf x (Ps ó Cap)</t>
    </r>
  </si>
  <si>
    <r>
      <rPr>
        <b/>
        <sz val="10"/>
        <color theme="1"/>
        <rFont val="Calibri"/>
        <family val="2"/>
        <scheme val="minor"/>
      </rPr>
      <t xml:space="preserve">Csu: </t>
    </r>
    <r>
      <rPr>
        <sz val="10"/>
        <color theme="1"/>
        <rFont val="Calibri"/>
        <family val="2"/>
        <scheme val="minor"/>
      </rPr>
      <t>Coste subvencionable unitario de generación o de almacenamiento calculado.</t>
    </r>
  </si>
  <si>
    <r>
      <rPr>
        <b/>
        <sz val="10"/>
        <color theme="1"/>
        <rFont val="Calibri"/>
        <family val="2"/>
        <scheme val="minor"/>
      </rPr>
      <t>Cuf:</t>
    </r>
    <r>
      <rPr>
        <sz val="10"/>
        <color theme="1"/>
        <rFont val="Calibri"/>
        <family val="2"/>
        <scheme val="minor"/>
      </rPr>
      <t xml:space="preserve"> Coste unitario de la instalación de referencia. Se expresa en €/kW para generación o en €/kWh para almacenamiento. Valores proceden del Anexo III convocatoria.</t>
    </r>
  </si>
  <si>
    <r>
      <rPr>
        <b/>
        <sz val="10"/>
        <color theme="1"/>
        <rFont val="Calibri"/>
        <family val="2"/>
        <scheme val="minor"/>
      </rPr>
      <t>Csum:</t>
    </r>
    <r>
      <rPr>
        <sz val="10"/>
        <color theme="1"/>
        <rFont val="Calibri"/>
        <family val="2"/>
        <scheme val="minor"/>
      </rPr>
      <t xml:space="preserve"> coste subvencionable unitario máximo de generación o de almacenamiento. Valores proceden del Anexo III convocatoria.</t>
    </r>
  </si>
  <si>
    <r>
      <t xml:space="preserve">Cuf
</t>
    </r>
    <r>
      <rPr>
        <i/>
        <sz val="10"/>
        <color theme="1"/>
        <rFont val="Calibri"/>
        <family val="2"/>
        <scheme val="minor"/>
      </rPr>
      <t>Anexo III</t>
    </r>
  </si>
  <si>
    <r>
      <t xml:space="preserve">Csum
</t>
    </r>
    <r>
      <rPr>
        <i/>
        <sz val="10"/>
        <color theme="1"/>
        <rFont val="Calibri"/>
        <family val="2"/>
        <scheme val="minor"/>
      </rPr>
      <t>Anexo III</t>
    </r>
  </si>
  <si>
    <r>
      <rPr>
        <b/>
        <sz val="10"/>
        <color theme="1"/>
        <rFont val="Calibri"/>
        <family val="2"/>
        <scheme val="minor"/>
      </rPr>
      <t>Cs: C</t>
    </r>
    <r>
      <rPr>
        <sz val="10"/>
        <color theme="1"/>
        <rFont val="Calibri"/>
        <family val="2"/>
        <scheme val="minor"/>
      </rPr>
      <t>oste subvencionable de generación o de almacenamiento.</t>
    </r>
  </si>
  <si>
    <r>
      <t xml:space="preserve">Csm
</t>
    </r>
    <r>
      <rPr>
        <i/>
        <sz val="10"/>
        <color theme="1"/>
        <rFont val="Calibri"/>
        <family val="2"/>
        <scheme val="minor"/>
      </rPr>
      <t>Anexo III</t>
    </r>
  </si>
  <si>
    <r>
      <t xml:space="preserve">Cs (Coste subvencionable),
 </t>
    </r>
    <r>
      <rPr>
        <i/>
        <sz val="10"/>
        <color theme="1"/>
        <rFont val="Calibri"/>
        <family val="2"/>
        <scheme val="minor"/>
      </rPr>
      <t>valor menor entre Ce y Csm</t>
    </r>
  </si>
  <si>
    <r>
      <t>Csm:</t>
    </r>
    <r>
      <rPr>
        <sz val="10"/>
        <color theme="1"/>
        <rFont val="Calibri"/>
        <family val="2"/>
        <scheme val="minor"/>
      </rPr>
      <t xml:space="preserve"> Coste subvencionable máximo para cada actuación. Valores proceden del Anexo III convocatoria.</t>
    </r>
  </si>
  <si>
    <t>BEV de 8-9 plazas</t>
  </si>
  <si>
    <t>€ antes de IVA o IGIC</t>
  </si>
  <si>
    <t>PHEV, EREV, BEV, Pila combustible</t>
  </si>
  <si>
    <t>L3e, L4e, L5e</t>
  </si>
  <si>
    <r>
      <rPr>
        <b/>
        <sz val="10"/>
        <color theme="1"/>
        <rFont val="Calibri"/>
        <family val="2"/>
        <scheme val="minor"/>
      </rPr>
      <t>(*)</t>
    </r>
    <r>
      <rPr>
        <sz val="10"/>
        <color theme="1"/>
        <rFont val="Calibri"/>
        <family val="2"/>
        <scheme val="minor"/>
      </rPr>
      <t xml:space="preserve"> A efectos de los cálculos en este excel, asumimos que Ce es menor que Csm, pues de otra manera no sería subvencionable.</t>
    </r>
  </si>
  <si>
    <t>Varían según motorización y categoría (ver tabla de la derecha)</t>
  </si>
  <si>
    <r>
      <t xml:space="preserve">Csm
</t>
    </r>
    <r>
      <rPr>
        <i/>
        <sz val="10"/>
        <color theme="1"/>
        <rFont val="Calibri"/>
        <family val="2"/>
        <scheme val="minor"/>
      </rPr>
      <t>Art. 9.5.a Orden</t>
    </r>
  </si>
  <si>
    <r>
      <t xml:space="preserve">Cs (Coste subvencionable),
 </t>
    </r>
    <r>
      <rPr>
        <i/>
        <sz val="10"/>
        <color theme="1"/>
        <rFont val="Calibri"/>
        <family val="2"/>
        <scheme val="minor"/>
      </rPr>
      <t>Cs = Ce (*)</t>
    </r>
  </si>
  <si>
    <t>7% costes subv. totales. Máx.: 10.000€</t>
  </si>
  <si>
    <r>
      <rPr>
        <b/>
        <sz val="10"/>
        <color theme="1"/>
        <rFont val="Calibri"/>
        <family val="2"/>
        <scheme val="minor"/>
      </rPr>
      <t>(*)</t>
    </r>
    <r>
      <rPr>
        <sz val="10"/>
        <color theme="1"/>
        <rFont val="Calibri"/>
        <family val="2"/>
        <scheme val="minor"/>
      </rPr>
      <t xml:space="preserve"> A efectos de los cálculos en este excel, asumimos que Ce es menor que Csm.</t>
    </r>
  </si>
  <si>
    <t>Total</t>
  </si>
  <si>
    <t>DGP</t>
  </si>
  <si>
    <t>V. Gestión demanda</t>
  </si>
  <si>
    <t>III. Eficiencia energética</t>
  </si>
  <si>
    <t>Área de actuación</t>
  </si>
  <si>
    <t>Coste subvencionable, Cs (€)</t>
  </si>
  <si>
    <t>TOTAL</t>
  </si>
  <si>
    <t>% de costes subvencionables del área de actuación</t>
  </si>
  <si>
    <t>Coste subvencionable, Cs</t>
  </si>
  <si>
    <t>DGP = Desarrollo General del Proyecto</t>
  </si>
  <si>
    <t>% coste subvencionable total del proyecto (sin incluir "V. Gestión de la demanda" ni DGP)</t>
  </si>
  <si>
    <t>Costes subvencionables, Cs</t>
  </si>
  <si>
    <t>TOTAL (sin incluir V. Gestión de la demanda ni DGP)</t>
  </si>
  <si>
    <t>Cálculo de intensidad de ayuda máxima para V. Gestión de la demanda y DGP</t>
  </si>
  <si>
    <t>Intensidad de ayuda máxima para V.Gestión de la demanda y DGP</t>
  </si>
  <si>
    <t>Intensidad de ayuda máxima para V. Gestión de la demanda y DGP</t>
  </si>
  <si>
    <t>"Ayuda", como media ponderada de costes subvencionables</t>
  </si>
  <si>
    <t>de áreas de actuación I-IV</t>
  </si>
  <si>
    <t>Intensidad de ayuda máxima, I máx</t>
  </si>
  <si>
    <t>RESUMEN COSTES SUBVENCIONABLES POR ACTUACIÓN Y TOTALES</t>
  </si>
  <si>
    <r>
      <rPr>
        <b/>
        <sz val="10"/>
        <color theme="1"/>
        <rFont val="Calibri"/>
        <family val="2"/>
        <scheme val="minor"/>
      </rPr>
      <t>(*) Para vehículos</t>
    </r>
    <r>
      <rPr>
        <sz val="10"/>
        <color theme="1"/>
        <rFont val="Calibri"/>
        <family val="2"/>
        <scheme val="minor"/>
      </rPr>
      <t>, se asigna una ayuda fija en función de parámetros como motorización y categoría, entre otros. La tabla con la parametrización de las ayudas para vehículos</t>
    </r>
  </si>
  <si>
    <t>según los valores de esa tabla.</t>
  </si>
  <si>
    <t>¿Solicitante es PYME o GRAN EMPRESA?</t>
  </si>
  <si>
    <t>PYME</t>
  </si>
  <si>
    <t>GRAN EMPRESA</t>
  </si>
  <si>
    <t>Pila de combustible</t>
  </si>
  <si>
    <t>Autonomía</t>
  </si>
  <si>
    <t>Para M1: &gt;=30 - &lt;90km</t>
  </si>
  <si>
    <t>Para M1: &gt;=90km</t>
  </si>
  <si>
    <t>Otra</t>
  </si>
  <si>
    <t>ayuda</t>
  </si>
  <si>
    <t>Ayuda máxima, €</t>
  </si>
  <si>
    <t>&lt;&lt;&lt; Introduzca Motorización</t>
  </si>
  <si>
    <t>&lt;&lt;&lt; Seleccione categoría</t>
  </si>
  <si>
    <t>&lt;&lt;&lt; Introduzca Caterogía</t>
  </si>
  <si>
    <t>&lt;&lt;&lt; Introduzca Autonomía</t>
  </si>
  <si>
    <t>PARÁMETROS PARA CÁLCULO DE AYUDA MÁXIMA PARA IV. MOVILIDAD. VEHÍCULOS</t>
  </si>
  <si>
    <r>
      <t xml:space="preserve">Ayuda máxima
</t>
    </r>
    <r>
      <rPr>
        <sz val="10"/>
        <color theme="1"/>
        <rFont val="Calibri"/>
        <family val="2"/>
        <scheme val="minor"/>
      </rPr>
      <t>Cs x I máx excepto para IV. Movilidad. Vehículos (*)</t>
    </r>
  </si>
  <si>
    <t>Ayuda máxima para IV. Movilidad. Vehículos</t>
  </si>
  <si>
    <t>Intensidad de ayuda solicitada, I sol</t>
  </si>
  <si>
    <r>
      <rPr>
        <b/>
        <sz val="10"/>
        <color theme="1"/>
        <rFont val="Calibri"/>
        <family val="2"/>
        <scheme val="minor"/>
      </rPr>
      <t xml:space="preserve">(*) </t>
    </r>
    <r>
      <rPr>
        <sz val="10"/>
        <color theme="1"/>
        <rFont val="Calibri"/>
        <family val="2"/>
        <scheme val="minor"/>
      </rPr>
      <t>Ayuda máxima y ayuda solicitada calculada según sección de la derecha "Ayuda máxima para IV. Movilidad. Vehículos"</t>
    </r>
  </si>
  <si>
    <r>
      <t xml:space="preserve">Ayuda solicitada
</t>
    </r>
    <r>
      <rPr>
        <sz val="10"/>
        <color theme="1"/>
        <rFont val="Calibri"/>
        <family val="2"/>
        <scheme val="minor"/>
      </rPr>
      <t>Cs x I sol excepto para IV. Movilidad. Vehículos (*)</t>
    </r>
  </si>
  <si>
    <t>Ayuda solicitada, €</t>
  </si>
  <si>
    <t>Ayuda máxima del proyecto</t>
  </si>
  <si>
    <t>Coste subvencionable del proyecto</t>
  </si>
  <si>
    <t>Ayuda solicitada del proyecto</t>
  </si>
  <si>
    <t>Reducción sobre la ayuda máxima</t>
  </si>
  <si>
    <t>Totales del proyecto:</t>
  </si>
  <si>
    <t>&lt;&lt;&lt; Introduzca la ayuda solicitada para el área de actuación</t>
  </si>
  <si>
    <t>Programa de incentivos a proyectos piloto singulares de comunidades energéticas (Programa CE IMPLEMENTA),  en el marco del Plan de Recuperación, Transformación y Resiliencia.</t>
  </si>
  <si>
    <r>
      <t>presentados en este párrafo</t>
    </r>
    <r>
      <rPr>
        <sz val="10"/>
        <color theme="1"/>
        <rFont val="Calibri"/>
        <family val="2"/>
        <scheme val="minor"/>
      </rPr>
      <t xml:space="preserve"> [los costes subvencionables de las cinco áreas de actuación]</t>
    </r>
    <r>
      <rPr>
        <i/>
        <sz val="10"/>
        <color theme="1"/>
        <rFont val="Calibri"/>
        <family val="2"/>
        <scheme val="minor"/>
      </rPr>
      <t>, con un límite máximo de 10.000 € por expediente"</t>
    </r>
  </si>
  <si>
    <r>
      <rPr>
        <u/>
        <sz val="10"/>
        <color rgb="FFC00000"/>
        <rFont val="Calibri"/>
        <family val="2"/>
        <scheme val="minor"/>
      </rPr>
      <t>Nota</t>
    </r>
    <r>
      <rPr>
        <sz val="10"/>
        <color theme="1"/>
        <rFont val="Calibri"/>
        <family val="2"/>
        <scheme val="minor"/>
      </rPr>
      <t xml:space="preserve">: Comprobar que se cumple con Disp. 9.5a convocatoria: </t>
    </r>
    <r>
      <rPr>
        <i/>
        <sz val="10"/>
        <color theme="1"/>
        <rFont val="Calibri"/>
        <family val="2"/>
        <scheme val="minor"/>
      </rPr>
      <t xml:space="preserve">"Sólo serán subvencionables los costes de gestión que no superen el 7 % del importe de los costes subvencionables totales sin ser incluidos los costes </t>
    </r>
  </si>
  <si>
    <t>&lt;&lt;&lt;&lt; I max de "V. Gestión demanda" y DGP, se calcula en pestaña</t>
  </si>
  <si>
    <t>MÉTODO DE CÁLCULO TIPO 1</t>
  </si>
  <si>
    <t>M. CÁLCULO TIPO 2</t>
  </si>
  <si>
    <t>VEHÍCULOS</t>
  </si>
  <si>
    <t xml:space="preserve"> ---  Datos a cumplimentar por el solicitante  --- </t>
  </si>
  <si>
    <r>
      <rPr>
        <u/>
        <sz val="10"/>
        <color rgb="FFC00000"/>
        <rFont val="Calibri"/>
        <family val="2"/>
        <scheme val="minor"/>
      </rPr>
      <t>Nota:</t>
    </r>
    <r>
      <rPr>
        <sz val="10"/>
        <color theme="1"/>
        <rFont val="Calibri"/>
        <family val="2"/>
        <scheme val="minor"/>
      </rPr>
      <t xml:space="preserve"> seleccionar motorización, categoría y autonomía, según la tabla presentada en la convocatoria:</t>
    </r>
  </si>
  <si>
    <t xml:space="preserve"> ---  Para información: no se puede incluir información ni modificar  --- </t>
  </si>
  <si>
    <t>Como % del coste subvencionable total del proyecto</t>
  </si>
  <si>
    <t xml:space="preserve">Este documento tiene una doble finalidad: </t>
  </si>
  <si>
    <t>2. Para presentar, de manera transparente, el procedimiento para el cálculo de las ayudas</t>
  </si>
  <si>
    <t>Para ello, se presentan varias pestañas:</t>
  </si>
  <si>
    <r>
      <rPr>
        <b/>
        <sz val="11"/>
        <color theme="1"/>
        <rFont val="Calibri"/>
        <family val="2"/>
        <scheme val="minor"/>
      </rPr>
      <t xml:space="preserve">2. Costes Subvencionables: </t>
    </r>
    <r>
      <rPr>
        <sz val="11"/>
        <color theme="1"/>
        <rFont val="Calibri"/>
        <family val="2"/>
        <scheme val="minor"/>
      </rPr>
      <t xml:space="preserve">donde se presenta un resumen de los costes subvencionables por actuación y totales, así como el cálculo de los mismos. </t>
    </r>
  </si>
  <si>
    <r>
      <rPr>
        <b/>
        <sz val="11"/>
        <color theme="1"/>
        <rFont val="Calibri"/>
        <family val="2"/>
        <scheme val="minor"/>
      </rPr>
      <t>3. Ayuda</t>
    </r>
    <r>
      <rPr>
        <sz val="11"/>
        <color theme="1"/>
        <rFont val="Calibri"/>
        <family val="2"/>
        <scheme val="minor"/>
      </rPr>
      <t xml:space="preserve">: donde se presenta un resumen de los costes subvencionables, ayuda máxima y ayuda solicitada, por área de actuación y totales, </t>
    </r>
  </si>
  <si>
    <t>1. Asistir a la preparación del Plan de Trabajo consolidado (Anexo IV, d1), en particular, para completar las tablas de las secciónes iii, iv.1 y iv.2 de dicho Plan</t>
  </si>
  <si>
    <t>Este documento no se requiere incluir como parte de la documentación solicitada.</t>
  </si>
  <si>
    <r>
      <rPr>
        <b/>
        <sz val="11"/>
        <color theme="1"/>
        <rFont val="Calibri"/>
        <family val="2"/>
        <scheme val="minor"/>
      </rPr>
      <t>1. Datos:</t>
    </r>
    <r>
      <rPr>
        <sz val="11"/>
        <color theme="1"/>
        <rFont val="Calibri"/>
        <family val="2"/>
        <scheme val="minor"/>
      </rPr>
      <t xml:space="preserve"> donde se pide que el solicitante incluya los datos necesarios para el cálculo de las ayudas. Todos los datos a introducir por el solicitante estarán en esta pestaña, salvo el </t>
    </r>
  </si>
  <si>
    <t>importe de ayuda solicitada, en €, para el área de actuación V. Movilidad. Vehículos, que habrá de introducirse, en su caso, en la celda "R33" de la pestaña "Ayuda"</t>
  </si>
  <si>
    <t xml:space="preserve">así como el cálculo de la reducción máxima sobre la ayuda. Sólo se puede modificar por el solicitante la celda R33 para introducirse, en su caso, el importe de ayuda solicitada, </t>
  </si>
  <si>
    <t>en €, para el área de actuación V. Movilidad. Vehículos</t>
  </si>
  <si>
    <t>No se puede modificar por el solicitante</t>
  </si>
  <si>
    <t>Coste elegible, Ce</t>
  </si>
  <si>
    <t>Coste elegible, Ce (€)</t>
  </si>
  <si>
    <r>
      <rPr>
        <b/>
        <sz val="10"/>
        <color theme="1"/>
        <rFont val="Calibri"/>
        <family val="2"/>
        <scheme val="minor"/>
      </rPr>
      <t xml:space="preserve">Ce: </t>
    </r>
    <r>
      <rPr>
        <sz val="10"/>
        <color theme="1"/>
        <rFont val="Calibri"/>
        <family val="2"/>
        <scheme val="minor"/>
      </rPr>
      <t>Coste elegible, según lo dispuesto en el Artículo 9 de las bases reguladoras</t>
    </r>
  </si>
  <si>
    <t>Ce (Coste elegible)</t>
  </si>
  <si>
    <t>La inversión habra de ser:</t>
  </si>
  <si>
    <t xml:space="preserve"> - Menor o igual a 1M€, para la primera convocatoria</t>
  </si>
  <si>
    <t>Inversión (Coste elegible total)*</t>
  </si>
  <si>
    <r>
      <rPr>
        <b/>
        <sz val="10"/>
        <color theme="1"/>
        <rFont val="Calibri"/>
        <family val="2"/>
        <scheme val="minor"/>
      </rPr>
      <t xml:space="preserve">(*) </t>
    </r>
    <r>
      <rPr>
        <sz val="10"/>
        <color theme="1"/>
        <rFont val="Calibri"/>
        <family val="2"/>
        <scheme val="minor"/>
      </rPr>
      <t>Se entiende como inversión del proyecto, a efectos de la convocatoria, al coste elegible total, a partir del cual se calculará el Coste subvencionable.</t>
    </r>
  </si>
  <si>
    <t>El ámbito de los costes subvencionables, es aquel establecido en el Art. 9 de las bases reguladoras, "Costes subvencionables"</t>
  </si>
  <si>
    <t>se dispone en el Anexo III de la convocatoria. Dicha ayuda nunca ha de superar el 40% del coste subvencionable. Complete la sección siguiente ""Parámetros para cálculo de ayuda máxima para IV. Movilidad. Vehículos"</t>
  </si>
  <si>
    <t xml:space="preserve"> - Mayor a 1M€, para la segunda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</si>
</sst>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0"/>
      <color rgb="FF000000"/>
      <name val="Calibri"/>
      <family val="2"/>
    </font>
    <font>
      <sz val="10"/>
      <color rgb="FF000000"/>
      <name val="Calibri"/>
      <family val="2"/>
    </font>
    <font>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i/>
      <sz val="10"/>
      <name val="Calibri"/>
      <family val="2"/>
      <scheme val="minor"/>
    </font>
    <font>
      <i/>
      <sz val="10"/>
      <color theme="1"/>
      <name val="Calibri"/>
      <family val="2"/>
      <scheme val="minor"/>
    </font>
    <font>
      <sz val="10"/>
      <color rgb="FFC00000"/>
      <name val="Calibri"/>
      <family val="2"/>
      <scheme val="minor"/>
    </font>
    <font>
      <b/>
      <sz val="16"/>
      <color theme="1"/>
      <name val="Calibri"/>
      <family val="2"/>
      <scheme val="minor"/>
    </font>
    <font>
      <u/>
      <sz val="10"/>
      <color rgb="FFC00000"/>
      <name val="Calibri"/>
      <family val="2"/>
      <scheme val="minor"/>
    </font>
    <font>
      <sz val="16"/>
      <color theme="1"/>
      <name val="Calibri"/>
      <family val="2"/>
      <scheme val="minor"/>
    </font>
    <font>
      <b/>
      <u/>
      <sz val="16"/>
      <color theme="1"/>
      <name val="Calibri"/>
      <family val="2"/>
      <scheme val="minor"/>
    </font>
    <font>
      <b/>
      <sz val="14"/>
      <color theme="1"/>
      <name val="Calibri"/>
      <family val="2"/>
      <scheme val="minor"/>
    </font>
    <font>
      <b/>
      <sz val="18"/>
      <color theme="1"/>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thin">
        <color theme="0" tint="-0.499984740745262"/>
      </bottom>
      <diagonal/>
    </border>
    <border>
      <left style="medium">
        <color rgb="FFC00000"/>
      </left>
      <right style="medium">
        <color rgb="FFC00000"/>
      </right>
      <top style="thin">
        <color theme="0" tint="-0.499984740745262"/>
      </top>
      <bottom style="thin">
        <color theme="0" tint="-0.499984740745262"/>
      </bottom>
      <diagonal/>
    </border>
    <border>
      <left style="medium">
        <color rgb="FFC00000"/>
      </left>
      <right style="medium">
        <color rgb="FFC00000"/>
      </right>
      <top style="thin">
        <color theme="0" tint="-0.499984740745262"/>
      </top>
      <bottom style="medium">
        <color rgb="FFC00000"/>
      </bottom>
      <diagonal/>
    </border>
    <border>
      <left style="medium">
        <color rgb="FFC00000"/>
      </left>
      <right/>
      <top/>
      <bottom/>
      <diagonal/>
    </border>
    <border>
      <left/>
      <right/>
      <top/>
      <bottom style="thin">
        <color theme="0" tint="-0.499984740745262"/>
      </bottom>
      <diagonal/>
    </border>
    <border>
      <left/>
      <right/>
      <top style="thin">
        <color theme="0" tint="-0.499984740745262"/>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228">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1" fillId="3" borderId="1" xfId="0" applyFont="1" applyFill="1" applyBorder="1" applyAlignment="1">
      <alignment vertical="top" wrapText="1"/>
    </xf>
    <xf numFmtId="0" fontId="3" fillId="3" borderId="1" xfId="0" applyFont="1" applyFill="1" applyBorder="1" applyAlignment="1">
      <alignment vertical="center" wrapText="1"/>
    </xf>
    <xf numFmtId="0" fontId="0" fillId="0" borderId="4" xfId="0" applyBorder="1" applyAlignment="1">
      <alignment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0" fillId="2" borderId="1" xfId="0" applyFill="1" applyBorder="1" applyAlignment="1">
      <alignment horizontal="center"/>
    </xf>
    <xf numFmtId="0" fontId="0" fillId="0" borderId="0" xfId="0" applyAlignment="1">
      <alignment horizontal="left" vertical="center"/>
    </xf>
    <xf numFmtId="0" fontId="9" fillId="5" borderId="8" xfId="0" applyFont="1" applyFill="1" applyBorder="1" applyAlignment="1">
      <alignment horizontal="left" vertical="center" wrapText="1"/>
    </xf>
    <xf numFmtId="0" fontId="10" fillId="5" borderId="9" xfId="0" applyFont="1" applyFill="1" applyBorder="1" applyAlignment="1">
      <alignment horizontal="center" vertical="center"/>
    </xf>
    <xf numFmtId="0" fontId="12" fillId="5" borderId="9" xfId="0" applyFont="1" applyFill="1" applyBorder="1" applyAlignment="1">
      <alignment horizontal="right" vertical="top"/>
    </xf>
    <xf numFmtId="0" fontId="11" fillId="5" borderId="9" xfId="0" applyFont="1" applyFill="1" applyBorder="1" applyAlignment="1">
      <alignment horizontal="center" vertical="center"/>
    </xf>
    <xf numFmtId="0" fontId="8" fillId="5" borderId="0" xfId="0" applyFont="1" applyFill="1"/>
    <xf numFmtId="0" fontId="8" fillId="5" borderId="5" xfId="0" applyFont="1" applyFill="1" applyBorder="1"/>
    <xf numFmtId="0" fontId="10" fillId="5" borderId="0" xfId="0" applyFont="1" applyFill="1" applyAlignment="1">
      <alignment horizontal="center" vertical="center" wrapText="1"/>
    </xf>
    <xf numFmtId="0" fontId="9" fillId="5" borderId="0" xfId="0" applyFont="1" applyFill="1"/>
    <xf numFmtId="0" fontId="12" fillId="5" borderId="10" xfId="0" applyFont="1" applyFill="1" applyBorder="1" applyAlignment="1">
      <alignment horizontal="right" vertical="top"/>
    </xf>
    <xf numFmtId="0" fontId="12" fillId="5" borderId="10" xfId="0" applyFont="1" applyFill="1" applyBorder="1" applyAlignment="1">
      <alignment horizontal="left" vertical="center" wrapText="1"/>
    </xf>
    <xf numFmtId="0" fontId="13" fillId="5" borderId="9" xfId="0" applyFont="1" applyFill="1" applyBorder="1" applyAlignment="1">
      <alignment horizontal="right" vertical="top" wrapText="1"/>
    </xf>
    <xf numFmtId="0" fontId="9" fillId="5" borderId="7" xfId="0" applyFont="1" applyFill="1" applyBorder="1" applyAlignment="1">
      <alignment horizontal="left" vertical="center" wrapText="1"/>
    </xf>
    <xf numFmtId="0" fontId="13" fillId="5" borderId="10" xfId="0" applyFont="1" applyFill="1" applyBorder="1" applyAlignment="1">
      <alignment horizontal="right" vertical="top" wrapText="1"/>
    </xf>
    <xf numFmtId="0" fontId="8" fillId="0" borderId="0" xfId="0" applyFont="1" applyAlignment="1">
      <alignment vertical="center"/>
    </xf>
    <xf numFmtId="0" fontId="13" fillId="5" borderId="10" xfId="0" applyFont="1" applyFill="1" applyBorder="1" applyAlignment="1">
      <alignment horizontal="left" vertical="top" wrapText="1"/>
    </xf>
    <xf numFmtId="0" fontId="8" fillId="5" borderId="0" xfId="0" applyFont="1" applyFill="1" applyAlignment="1">
      <alignment wrapText="1"/>
    </xf>
    <xf numFmtId="0" fontId="8" fillId="7" borderId="11" xfId="0" applyFont="1" applyFill="1" applyBorder="1"/>
    <xf numFmtId="0" fontId="11" fillId="7" borderId="12" xfId="0" applyFont="1" applyFill="1" applyBorder="1" applyAlignment="1">
      <alignment horizontal="left" vertical="top"/>
    </xf>
    <xf numFmtId="0" fontId="11" fillId="7" borderId="13" xfId="0" applyFont="1" applyFill="1" applyBorder="1" applyAlignment="1">
      <alignment horizontal="left" vertical="top"/>
    </xf>
    <xf numFmtId="0" fontId="11" fillId="7" borderId="14" xfId="0" applyFont="1" applyFill="1" applyBorder="1" applyAlignment="1">
      <alignment horizontal="left" vertical="top"/>
    </xf>
    <xf numFmtId="0" fontId="8" fillId="7" borderId="12" xfId="0" applyFont="1" applyFill="1" applyBorder="1" applyAlignment="1">
      <alignment horizontal="left" vertical="top" wrapText="1"/>
    </xf>
    <xf numFmtId="0" fontId="8" fillId="7" borderId="13" xfId="0" applyFont="1" applyFill="1" applyBorder="1" applyAlignment="1">
      <alignment horizontal="left" vertical="top" wrapText="1"/>
    </xf>
    <xf numFmtId="0" fontId="8" fillId="7" borderId="14" xfId="0" applyFont="1" applyFill="1" applyBorder="1" applyAlignment="1">
      <alignment horizontal="left" vertical="top" wrapText="1"/>
    </xf>
    <xf numFmtId="0" fontId="11" fillId="5" borderId="9" xfId="0" applyFont="1" applyFill="1" applyBorder="1" applyAlignment="1">
      <alignment vertical="top" wrapText="1"/>
    </xf>
    <xf numFmtId="9" fontId="11" fillId="5" borderId="9" xfId="2" applyFont="1" applyFill="1" applyBorder="1" applyAlignment="1">
      <alignment horizontal="center" vertical="center" wrapText="1"/>
    </xf>
    <xf numFmtId="9" fontId="11" fillId="8" borderId="12" xfId="2" applyFont="1" applyFill="1" applyBorder="1" applyAlignment="1">
      <alignment vertical="top"/>
    </xf>
    <xf numFmtId="9" fontId="11" fillId="8" borderId="13" xfId="2" applyFont="1" applyFill="1" applyBorder="1" applyAlignment="1">
      <alignment vertical="top"/>
    </xf>
    <xf numFmtId="9" fontId="11" fillId="8" borderId="14" xfId="2" applyFont="1" applyFill="1" applyBorder="1" applyAlignment="1">
      <alignment vertical="top"/>
    </xf>
    <xf numFmtId="9" fontId="11" fillId="5" borderId="0" xfId="2" applyFont="1" applyFill="1" applyBorder="1" applyAlignment="1">
      <alignment horizontal="center" vertical="center" wrapText="1"/>
    </xf>
    <xf numFmtId="164" fontId="11" fillId="6" borderId="12" xfId="1" applyNumberFormat="1" applyFont="1" applyFill="1" applyBorder="1" applyAlignment="1">
      <alignment horizontal="left" vertical="center" wrapText="1"/>
    </xf>
    <xf numFmtId="164" fontId="11" fillId="8" borderId="12" xfId="1" applyNumberFormat="1" applyFont="1" applyFill="1" applyBorder="1" applyAlignment="1">
      <alignment horizontal="left" vertical="center" wrapText="1"/>
    </xf>
    <xf numFmtId="164" fontId="11" fillId="6" borderId="13" xfId="1" applyNumberFormat="1" applyFont="1" applyFill="1" applyBorder="1" applyAlignment="1">
      <alignment horizontal="left" vertical="center" wrapText="1"/>
    </xf>
    <xf numFmtId="164" fontId="11" fillId="8" borderId="13" xfId="1" applyNumberFormat="1" applyFont="1" applyFill="1" applyBorder="1" applyAlignment="1">
      <alignment horizontal="left" vertical="center" wrapText="1"/>
    </xf>
    <xf numFmtId="164" fontId="11" fillId="6" borderId="14" xfId="1" applyNumberFormat="1" applyFont="1" applyFill="1" applyBorder="1" applyAlignment="1">
      <alignment horizontal="left" vertical="center" wrapText="1"/>
    </xf>
    <xf numFmtId="164" fontId="11" fillId="8" borderId="14" xfId="1" applyNumberFormat="1" applyFont="1" applyFill="1" applyBorder="1" applyAlignment="1">
      <alignment horizontal="left" vertical="center" wrapText="1"/>
    </xf>
    <xf numFmtId="164" fontId="8" fillId="5" borderId="0" xfId="1" applyNumberFormat="1" applyFont="1" applyFill="1" applyBorder="1" applyAlignment="1">
      <alignment vertical="center"/>
    </xf>
    <xf numFmtId="0" fontId="8" fillId="5" borderId="0" xfId="0" applyFont="1" applyFill="1" applyAlignment="1">
      <alignment horizontal="right"/>
    </xf>
    <xf numFmtId="0" fontId="8" fillId="5" borderId="16" xfId="0" applyFont="1" applyFill="1" applyBorder="1"/>
    <xf numFmtId="0" fontId="9" fillId="5" borderId="16" xfId="0" applyFont="1" applyFill="1" applyBorder="1" applyAlignment="1">
      <alignment horizontal="left" vertical="center" wrapText="1"/>
    </xf>
    <xf numFmtId="0" fontId="9" fillId="5" borderId="16" xfId="0" applyFont="1" applyFill="1" applyBorder="1" applyAlignment="1">
      <alignment horizontal="center" vertical="center" wrapText="1"/>
    </xf>
    <xf numFmtId="0" fontId="8" fillId="5" borderId="9" xfId="0" applyFont="1" applyFill="1" applyBorder="1"/>
    <xf numFmtId="0" fontId="12" fillId="5" borderId="9" xfId="0" applyFont="1" applyFill="1" applyBorder="1" applyAlignment="1">
      <alignment horizontal="left" vertical="top" wrapText="1"/>
    </xf>
    <xf numFmtId="0" fontId="13" fillId="5" borderId="9" xfId="0" applyFont="1" applyFill="1" applyBorder="1" applyAlignment="1">
      <alignment horizontal="center" vertical="top" wrapText="1"/>
    </xf>
    <xf numFmtId="0" fontId="8" fillId="5" borderId="9" xfId="0" applyFont="1" applyFill="1" applyBorder="1" applyAlignment="1">
      <alignment horizontal="right"/>
    </xf>
    <xf numFmtId="164" fontId="8" fillId="5" borderId="9" xfId="1" applyNumberFormat="1" applyFont="1" applyFill="1" applyBorder="1" applyAlignment="1">
      <alignment vertical="center"/>
    </xf>
    <xf numFmtId="164" fontId="8" fillId="8" borderId="12" xfId="1" applyNumberFormat="1" applyFont="1" applyFill="1" applyBorder="1" applyAlignment="1">
      <alignment horizontal="right" vertical="top" wrapText="1"/>
    </xf>
    <xf numFmtId="164" fontId="8" fillId="8" borderId="13" xfId="1" applyNumberFormat="1" applyFont="1" applyFill="1" applyBorder="1" applyAlignment="1">
      <alignment horizontal="right" vertical="top" wrapText="1"/>
    </xf>
    <xf numFmtId="164" fontId="8" fillId="8" borderId="14" xfId="1" applyNumberFormat="1" applyFont="1" applyFill="1" applyBorder="1" applyAlignment="1">
      <alignment horizontal="right" vertical="top" wrapText="1"/>
    </xf>
    <xf numFmtId="164" fontId="8" fillId="5" borderId="0" xfId="1" applyNumberFormat="1" applyFont="1" applyFill="1" applyBorder="1"/>
    <xf numFmtId="164" fontId="8" fillId="5" borderId="0" xfId="1" applyNumberFormat="1" applyFont="1" applyFill="1" applyBorder="1" applyAlignment="1">
      <alignment horizontal="right"/>
    </xf>
    <xf numFmtId="0" fontId="12" fillId="5" borderId="9" xfId="0" applyFont="1" applyFill="1" applyBorder="1" applyAlignment="1">
      <alignment vertical="top" wrapText="1"/>
    </xf>
    <xf numFmtId="164" fontId="12" fillId="5" borderId="9" xfId="1" applyNumberFormat="1" applyFont="1" applyFill="1" applyBorder="1" applyAlignment="1">
      <alignment vertical="top" wrapText="1"/>
    </xf>
    <xf numFmtId="164" fontId="11" fillId="5" borderId="9" xfId="1" applyNumberFormat="1" applyFont="1" applyFill="1" applyBorder="1" applyAlignment="1">
      <alignment vertical="top" wrapText="1"/>
    </xf>
    <xf numFmtId="164" fontId="11" fillId="5" borderId="9" xfId="1" applyNumberFormat="1" applyFont="1" applyFill="1" applyBorder="1" applyAlignment="1">
      <alignment horizontal="right" vertical="top" wrapText="1"/>
    </xf>
    <xf numFmtId="0" fontId="11" fillId="5" borderId="9" xfId="0" applyFont="1" applyFill="1" applyBorder="1" applyAlignment="1">
      <alignment horizontal="right" vertical="top"/>
    </xf>
    <xf numFmtId="164" fontId="11" fillId="5" borderId="9" xfId="1" applyNumberFormat="1" applyFont="1" applyFill="1" applyBorder="1" applyAlignment="1">
      <alignment horizontal="center" vertical="top" wrapText="1"/>
    </xf>
    <xf numFmtId="164" fontId="13" fillId="5" borderId="9" xfId="1" applyNumberFormat="1" applyFont="1" applyFill="1" applyBorder="1" applyAlignment="1">
      <alignment horizontal="center" vertical="top" wrapText="1"/>
    </xf>
    <xf numFmtId="164" fontId="12" fillId="5" borderId="9" xfId="1" applyNumberFormat="1" applyFont="1" applyFill="1" applyBorder="1" applyAlignment="1">
      <alignment horizontal="right" vertical="top" wrapText="1"/>
    </xf>
    <xf numFmtId="164" fontId="8" fillId="5" borderId="9" xfId="1" applyNumberFormat="1" applyFont="1" applyFill="1" applyBorder="1" applyAlignment="1">
      <alignment horizontal="center" vertical="top" wrapText="1"/>
    </xf>
    <xf numFmtId="0" fontId="12" fillId="5" borderId="9" xfId="0" applyFont="1" applyFill="1" applyBorder="1" applyAlignment="1">
      <alignment horizontal="right" vertical="top" wrapText="1"/>
    </xf>
    <xf numFmtId="164" fontId="13" fillId="5" borderId="0" xfId="1" applyNumberFormat="1" applyFont="1" applyFill="1" applyBorder="1" applyAlignment="1">
      <alignment horizontal="center" vertical="center" wrapText="1"/>
    </xf>
    <xf numFmtId="0" fontId="8" fillId="5" borderId="9" xfId="0" applyFont="1" applyFill="1" applyBorder="1" applyAlignment="1">
      <alignment horizontal="left" vertical="top" wrapText="1"/>
    </xf>
    <xf numFmtId="164" fontId="11" fillId="5" borderId="9" xfId="1" applyNumberFormat="1" applyFont="1" applyFill="1" applyBorder="1" applyAlignment="1">
      <alignment horizontal="right" vertical="top"/>
    </xf>
    <xf numFmtId="164" fontId="8" fillId="5" borderId="9" xfId="1" applyNumberFormat="1" applyFont="1" applyFill="1" applyBorder="1" applyAlignment="1">
      <alignment horizontal="left" vertical="top" wrapText="1"/>
    </xf>
    <xf numFmtId="0" fontId="9" fillId="5" borderId="0" xfId="1" applyNumberFormat="1" applyFont="1" applyFill="1" applyBorder="1"/>
    <xf numFmtId="164" fontId="11" fillId="5" borderId="9" xfId="1" applyNumberFormat="1" applyFont="1" applyFill="1" applyBorder="1" applyAlignment="1">
      <alignment horizontal="left" vertical="top"/>
    </xf>
    <xf numFmtId="164" fontId="8" fillId="5" borderId="9" xfId="1" applyNumberFormat="1" applyFont="1" applyFill="1" applyBorder="1" applyAlignment="1">
      <alignment horizontal="left" vertical="top"/>
    </xf>
    <xf numFmtId="0" fontId="11" fillId="5" borderId="9" xfId="0" applyFont="1" applyFill="1" applyBorder="1" applyAlignment="1">
      <alignment horizontal="left" vertical="top"/>
    </xf>
    <xf numFmtId="164" fontId="8" fillId="8" borderId="11" xfId="1" applyNumberFormat="1" applyFont="1" applyFill="1" applyBorder="1"/>
    <xf numFmtId="164" fontId="11" fillId="5" borderId="9" xfId="0" applyNumberFormat="1" applyFont="1" applyFill="1" applyBorder="1" applyAlignment="1">
      <alignment horizontal="left" vertical="top"/>
    </xf>
    <xf numFmtId="0" fontId="0" fillId="0" borderId="6" xfId="0" applyBorder="1" applyAlignment="1">
      <alignment vertical="center" wrapText="1"/>
    </xf>
    <xf numFmtId="0" fontId="0" fillId="0" borderId="0" xfId="0" applyAlignment="1">
      <alignment horizontal="left" vertical="center" wrapText="1"/>
    </xf>
    <xf numFmtId="164" fontId="8" fillId="5" borderId="0" xfId="0" applyNumberFormat="1" applyFont="1" applyFill="1"/>
    <xf numFmtId="0" fontId="8" fillId="7" borderId="17" xfId="0" applyFont="1" applyFill="1" applyBorder="1"/>
    <xf numFmtId="164" fontId="9" fillId="7" borderId="17" xfId="0" applyNumberFormat="1" applyFont="1" applyFill="1" applyBorder="1"/>
    <xf numFmtId="164" fontId="8" fillId="7" borderId="17" xfId="0" applyNumberFormat="1" applyFont="1" applyFill="1" applyBorder="1"/>
    <xf numFmtId="0" fontId="9" fillId="5" borderId="5" xfId="0" applyFont="1" applyFill="1" applyBorder="1"/>
    <xf numFmtId="9" fontId="11" fillId="5" borderId="9" xfId="0" applyNumberFormat="1" applyFont="1" applyFill="1" applyBorder="1" applyAlignment="1">
      <alignment vertical="top" wrapText="1"/>
    </xf>
    <xf numFmtId="0" fontId="9" fillId="5" borderId="0" xfId="0" applyFont="1" applyFill="1" applyAlignment="1">
      <alignment horizontal="right"/>
    </xf>
    <xf numFmtId="9" fontId="11" fillId="8" borderId="18" xfId="2" applyFont="1" applyFill="1" applyBorder="1" applyAlignment="1">
      <alignment vertical="top"/>
    </xf>
    <xf numFmtId="9" fontId="11" fillId="4" borderId="9" xfId="0" applyNumberFormat="1" applyFont="1" applyFill="1" applyBorder="1" applyAlignment="1">
      <alignment horizontal="center" vertical="top" wrapText="1"/>
    </xf>
    <xf numFmtId="0" fontId="8" fillId="4" borderId="0" xfId="0" applyFont="1" applyFill="1"/>
    <xf numFmtId="0" fontId="8" fillId="5" borderId="3" xfId="0" applyFont="1" applyFill="1" applyBorder="1"/>
    <xf numFmtId="0" fontId="0" fillId="2" borderId="0" xfId="0" applyFill="1" applyAlignment="1">
      <alignment horizontal="center"/>
    </xf>
    <xf numFmtId="0" fontId="8" fillId="5" borderId="7" xfId="0" applyFont="1" applyFill="1" applyBorder="1"/>
    <xf numFmtId="0" fontId="8" fillId="9" borderId="11" xfId="0" applyFont="1" applyFill="1" applyBorder="1"/>
    <xf numFmtId="0" fontId="14" fillId="9" borderId="0" xfId="0" applyFont="1" applyFill="1"/>
    <xf numFmtId="0" fontId="0" fillId="0" borderId="0" xfId="0" applyAlignment="1">
      <alignment vertical="top" wrapText="1"/>
    </xf>
    <xf numFmtId="0" fontId="8" fillId="8" borderId="5" xfId="0" applyFont="1" applyFill="1" applyBorder="1"/>
    <xf numFmtId="0" fontId="8" fillId="9" borderId="0" xfId="0" applyFont="1" applyFill="1"/>
    <xf numFmtId="0" fontId="8" fillId="9" borderId="5" xfId="0" applyFont="1" applyFill="1" applyBorder="1"/>
    <xf numFmtId="0" fontId="8" fillId="6" borderId="0" xfId="0" applyFont="1" applyFill="1"/>
    <xf numFmtId="0" fontId="8" fillId="6" borderId="5" xfId="0" applyFont="1" applyFill="1" applyBorder="1"/>
    <xf numFmtId="0" fontId="14" fillId="8" borderId="0" xfId="0" applyFont="1" applyFill="1"/>
    <xf numFmtId="0" fontId="14" fillId="6" borderId="0" xfId="0" applyFont="1" applyFill="1"/>
    <xf numFmtId="9" fontId="11" fillId="8" borderId="13" xfId="2" applyFont="1" applyFill="1" applyBorder="1" applyAlignment="1">
      <alignment vertical="top" wrapText="1"/>
    </xf>
    <xf numFmtId="9" fontId="11" fillId="8" borderId="19" xfId="2" applyFont="1" applyFill="1" applyBorder="1" applyAlignment="1">
      <alignment vertical="top" wrapText="1"/>
    </xf>
    <xf numFmtId="0" fontId="0" fillId="5" borderId="0" xfId="0" applyFill="1"/>
    <xf numFmtId="0" fontId="13" fillId="5" borderId="0" xfId="0" applyFont="1" applyFill="1"/>
    <xf numFmtId="0" fontId="8" fillId="10" borderId="16" xfId="0" applyFont="1" applyFill="1" applyBorder="1" applyAlignment="1">
      <alignment horizontal="right"/>
    </xf>
    <xf numFmtId="164" fontId="8" fillId="10" borderId="16" xfId="1" applyNumberFormat="1" applyFont="1" applyFill="1" applyBorder="1" applyAlignment="1">
      <alignment vertical="center"/>
    </xf>
    <xf numFmtId="164" fontId="8" fillId="10" borderId="16" xfId="1" applyNumberFormat="1" applyFont="1" applyFill="1" applyBorder="1" applyAlignment="1">
      <alignment horizontal="right"/>
    </xf>
    <xf numFmtId="0" fontId="8" fillId="10" borderId="9" xfId="0" applyFont="1" applyFill="1" applyBorder="1" applyAlignment="1">
      <alignment horizontal="right"/>
    </xf>
    <xf numFmtId="164" fontId="8" fillId="10" borderId="9" xfId="1" applyNumberFormat="1" applyFont="1" applyFill="1" applyBorder="1" applyAlignment="1">
      <alignment vertical="center"/>
    </xf>
    <xf numFmtId="164" fontId="8" fillId="10" borderId="9" xfId="1" applyNumberFormat="1" applyFont="1" applyFill="1" applyBorder="1" applyAlignment="1">
      <alignment horizontal="right"/>
    </xf>
    <xf numFmtId="164" fontId="8" fillId="4" borderId="9" xfId="1" applyNumberFormat="1" applyFont="1" applyFill="1" applyBorder="1" applyAlignment="1">
      <alignment vertical="center"/>
    </xf>
    <xf numFmtId="164" fontId="8" fillId="4" borderId="9" xfId="1" applyNumberFormat="1" applyFont="1" applyFill="1" applyBorder="1" applyAlignment="1">
      <alignment horizontal="right"/>
    </xf>
    <xf numFmtId="0" fontId="8" fillId="4" borderId="9" xfId="0" applyFont="1" applyFill="1" applyBorder="1" applyAlignment="1">
      <alignment horizontal="right"/>
    </xf>
    <xf numFmtId="0" fontId="8" fillId="8" borderId="9" xfId="0" applyFont="1" applyFill="1" applyBorder="1" applyAlignment="1">
      <alignment horizontal="right"/>
    </xf>
    <xf numFmtId="164" fontId="8" fillId="8" borderId="9" xfId="1" applyNumberFormat="1" applyFont="1" applyFill="1" applyBorder="1" applyAlignment="1">
      <alignment vertical="center"/>
    </xf>
    <xf numFmtId="164" fontId="8" fillId="8" borderId="9" xfId="1" applyNumberFormat="1" applyFont="1" applyFill="1" applyBorder="1" applyAlignment="1">
      <alignment horizontal="right"/>
    </xf>
    <xf numFmtId="0" fontId="8" fillId="9" borderId="9" xfId="0" applyFont="1" applyFill="1" applyBorder="1" applyAlignment="1">
      <alignment horizontal="right"/>
    </xf>
    <xf numFmtId="164" fontId="8" fillId="9" borderId="9" xfId="1" applyNumberFormat="1" applyFont="1" applyFill="1" applyBorder="1" applyAlignment="1">
      <alignment vertical="center"/>
    </xf>
    <xf numFmtId="164" fontId="8" fillId="9" borderId="9" xfId="1" applyNumberFormat="1" applyFont="1" applyFill="1" applyBorder="1" applyAlignment="1">
      <alignment horizontal="right"/>
    </xf>
    <xf numFmtId="0" fontId="17" fillId="12" borderId="5" xfId="0" applyFont="1" applyFill="1" applyBorder="1"/>
    <xf numFmtId="0" fontId="9" fillId="11" borderId="0" xfId="0" applyFont="1" applyFill="1"/>
    <xf numFmtId="0" fontId="0" fillId="0" borderId="1" xfId="0" applyBorder="1"/>
    <xf numFmtId="0" fontId="0" fillId="0" borderId="1" xfId="0" applyBorder="1" applyAlignment="1">
      <alignment horizontal="left" vertical="center" wrapText="1"/>
    </xf>
    <xf numFmtId="0" fontId="8" fillId="5" borderId="0" xfId="0" applyFont="1" applyFill="1" applyProtection="1">
      <protection locked="0"/>
    </xf>
    <xf numFmtId="0" fontId="8" fillId="5" borderId="0" xfId="0" applyFont="1" applyFill="1" applyAlignment="1" applyProtection="1">
      <alignment horizontal="center" vertical="center"/>
      <protection locked="0"/>
    </xf>
    <xf numFmtId="0" fontId="8" fillId="5" borderId="0" xfId="0" applyFont="1" applyFill="1" applyAlignment="1">
      <alignment horizontal="center" vertical="center"/>
    </xf>
    <xf numFmtId="0" fontId="15" fillId="4" borderId="2" xfId="0" applyFont="1" applyFill="1" applyBorder="1"/>
    <xf numFmtId="0" fontId="15" fillId="4" borderId="3" xfId="0" applyFont="1" applyFill="1" applyBorder="1"/>
    <xf numFmtId="0" fontId="15" fillId="4" borderId="4" xfId="0" applyFont="1" applyFill="1" applyBorder="1"/>
    <xf numFmtId="0" fontId="9" fillId="5" borderId="5" xfId="0" applyFont="1" applyFill="1" applyBorder="1" applyAlignment="1">
      <alignment wrapText="1"/>
    </xf>
    <xf numFmtId="0" fontId="9" fillId="5" borderId="16" xfId="0" applyFont="1" applyFill="1" applyBorder="1" applyAlignment="1">
      <alignment horizontal="left" wrapText="1"/>
    </xf>
    <xf numFmtId="0" fontId="9" fillId="5" borderId="5" xfId="0" applyFont="1" applyFill="1" applyBorder="1" applyAlignment="1">
      <alignment vertical="center" wrapText="1"/>
    </xf>
    <xf numFmtId="0" fontId="8" fillId="5" borderId="0" xfId="0" applyFont="1" applyFill="1" applyAlignment="1">
      <alignment vertical="top"/>
    </xf>
    <xf numFmtId="0" fontId="13" fillId="5" borderId="0" xfId="0" applyFont="1" applyFill="1" applyAlignment="1">
      <alignment horizontal="right" vertical="top"/>
    </xf>
    <xf numFmtId="0" fontId="8" fillId="5" borderId="0" xfId="0" applyFont="1" applyFill="1" applyAlignment="1">
      <alignment vertical="top" wrapText="1"/>
    </xf>
    <xf numFmtId="0" fontId="8" fillId="5" borderId="0" xfId="0" applyFont="1" applyFill="1" applyAlignment="1">
      <alignment vertical="center"/>
    </xf>
    <xf numFmtId="0" fontId="8" fillId="5" borderId="16" xfId="0" applyFont="1" applyFill="1" applyBorder="1" applyAlignment="1">
      <alignment vertical="top" wrapText="1"/>
    </xf>
    <xf numFmtId="0" fontId="8" fillId="5" borderId="16" xfId="0" applyFont="1" applyFill="1" applyBorder="1" applyAlignment="1">
      <alignment vertical="top"/>
    </xf>
    <xf numFmtId="164" fontId="8" fillId="5" borderId="9" xfId="1" applyNumberFormat="1" applyFont="1" applyFill="1" applyBorder="1" applyAlignment="1" applyProtection="1">
      <alignment horizontal="center" vertical="center"/>
    </xf>
    <xf numFmtId="9" fontId="8" fillId="5" borderId="9" xfId="2" applyFont="1" applyFill="1" applyBorder="1" applyAlignment="1" applyProtection="1">
      <alignment horizontal="center" vertical="center"/>
    </xf>
    <xf numFmtId="9" fontId="8" fillId="5" borderId="9" xfId="0" applyNumberFormat="1" applyFont="1" applyFill="1" applyBorder="1" applyAlignment="1">
      <alignment horizontal="right"/>
    </xf>
    <xf numFmtId="164" fontId="8" fillId="5" borderId="9" xfId="0" applyNumberFormat="1" applyFont="1" applyFill="1" applyBorder="1"/>
    <xf numFmtId="9" fontId="8" fillId="5" borderId="9" xfId="2" applyFont="1" applyFill="1" applyBorder="1" applyAlignment="1" applyProtection="1">
      <alignment vertical="center"/>
    </xf>
    <xf numFmtId="164" fontId="8" fillId="5" borderId="9" xfId="0" applyNumberFormat="1" applyFont="1" applyFill="1" applyBorder="1" applyAlignment="1">
      <alignment horizontal="right"/>
    </xf>
    <xf numFmtId="9" fontId="8" fillId="5" borderId="9" xfId="2" applyFont="1" applyFill="1" applyBorder="1" applyProtection="1"/>
    <xf numFmtId="9" fontId="8" fillId="5" borderId="9" xfId="0" applyNumberFormat="1" applyFont="1" applyFill="1" applyBorder="1"/>
    <xf numFmtId="164" fontId="8" fillId="7" borderId="9" xfId="0" applyNumberFormat="1" applyFont="1" applyFill="1" applyBorder="1"/>
    <xf numFmtId="9" fontId="8" fillId="5" borderId="9" xfId="2" applyFont="1" applyFill="1" applyBorder="1" applyAlignment="1" applyProtection="1">
      <alignment horizontal="right" vertical="center"/>
    </xf>
    <xf numFmtId="164" fontId="8" fillId="7" borderId="9" xfId="0" applyNumberFormat="1" applyFont="1" applyFill="1" applyBorder="1" applyAlignment="1">
      <alignment horizontal="right"/>
    </xf>
    <xf numFmtId="9" fontId="8" fillId="4" borderId="9" xfId="0" applyNumberFormat="1" applyFont="1" applyFill="1" applyBorder="1" applyAlignment="1">
      <alignment horizontal="right"/>
    </xf>
    <xf numFmtId="9" fontId="8" fillId="5" borderId="0" xfId="0" applyNumberFormat="1" applyFont="1" applyFill="1"/>
    <xf numFmtId="9" fontId="8" fillId="5" borderId="0" xfId="2" applyFont="1" applyFill="1" applyProtection="1"/>
    <xf numFmtId="9" fontId="8" fillId="5" borderId="10" xfId="2" applyFont="1" applyFill="1" applyBorder="1" applyAlignment="1" applyProtection="1">
      <alignment vertical="center"/>
    </xf>
    <xf numFmtId="9" fontId="8" fillId="4" borderId="0" xfId="0" applyNumberFormat="1" applyFont="1" applyFill="1"/>
    <xf numFmtId="0" fontId="13" fillId="5" borderId="0" xfId="0" applyFont="1" applyFill="1" applyAlignment="1">
      <alignment horizontal="right"/>
    </xf>
    <xf numFmtId="0" fontId="18" fillId="5" borderId="0" xfId="0" applyFont="1" applyFill="1"/>
    <xf numFmtId="0" fontId="8" fillId="7" borderId="0" xfId="0" applyFont="1" applyFill="1"/>
    <xf numFmtId="0" fontId="15" fillId="7" borderId="0" xfId="0" applyFont="1" applyFill="1" applyAlignment="1">
      <alignment horizontal="right"/>
    </xf>
    <xf numFmtId="164" fontId="17" fillId="7" borderId="0" xfId="0" applyNumberFormat="1" applyFont="1" applyFill="1"/>
    <xf numFmtId="0" fontId="17" fillId="7" borderId="0" xfId="0" applyFont="1" applyFill="1"/>
    <xf numFmtId="0" fontId="15" fillId="7" borderId="2" xfId="0" applyFont="1" applyFill="1" applyBorder="1" applyAlignment="1">
      <alignment horizontal="left"/>
    </xf>
    <xf numFmtId="0" fontId="15" fillId="7" borderId="3" xfId="0" applyFont="1" applyFill="1" applyBorder="1" applyAlignment="1">
      <alignment horizontal="left"/>
    </xf>
    <xf numFmtId="0" fontId="15" fillId="7" borderId="4" xfId="0" applyFont="1" applyFill="1" applyBorder="1" applyAlignment="1">
      <alignment horizontal="left"/>
    </xf>
    <xf numFmtId="9" fontId="17" fillId="7" borderId="0" xfId="2" applyFont="1" applyFill="1" applyProtection="1"/>
    <xf numFmtId="0" fontId="9" fillId="5" borderId="0" xfId="0" applyFont="1" applyFill="1" applyAlignment="1">
      <alignment horizontal="center" vertical="center" wrapText="1"/>
    </xf>
    <xf numFmtId="164" fontId="8" fillId="5" borderId="0" xfId="1" applyNumberFormat="1" applyFont="1" applyFill="1" applyBorder="1" applyAlignment="1" applyProtection="1">
      <alignment horizontal="center" vertical="center"/>
    </xf>
    <xf numFmtId="164" fontId="8" fillId="5" borderId="0" xfId="1" applyNumberFormat="1" applyFont="1" applyFill="1" applyProtection="1"/>
    <xf numFmtId="164" fontId="8" fillId="5" borderId="5" xfId="1" applyNumberFormat="1" applyFont="1" applyFill="1" applyBorder="1" applyAlignment="1" applyProtection="1">
      <alignment horizontal="center" vertical="center"/>
    </xf>
    <xf numFmtId="164" fontId="8" fillId="5" borderId="5" xfId="1" applyNumberFormat="1" applyFont="1" applyFill="1" applyBorder="1" applyProtection="1"/>
    <xf numFmtId="164" fontId="8" fillId="5" borderId="0" xfId="1" applyNumberFormat="1" applyFont="1" applyFill="1" applyBorder="1" applyProtection="1"/>
    <xf numFmtId="164" fontId="8" fillId="7" borderId="0" xfId="0" applyNumberFormat="1" applyFont="1" applyFill="1"/>
    <xf numFmtId="0" fontId="20" fillId="12" borderId="5" xfId="0" applyFont="1" applyFill="1" applyBorder="1" applyAlignment="1">
      <alignment vertical="center"/>
    </xf>
    <xf numFmtId="164" fontId="8" fillId="8" borderId="11" xfId="0" applyNumberFormat="1" applyFont="1" applyFill="1" applyBorder="1" applyProtection="1">
      <protection locked="0"/>
    </xf>
    <xf numFmtId="164" fontId="8" fillId="5" borderId="0" xfId="1" applyNumberFormat="1" applyFont="1" applyFill="1" applyBorder="1" applyAlignment="1" applyProtection="1">
      <alignment horizontal="left" vertical="center"/>
    </xf>
    <xf numFmtId="0" fontId="12" fillId="5" borderId="9" xfId="0" applyFont="1" applyFill="1" applyBorder="1" applyAlignment="1">
      <alignment horizontal="center" vertical="top" wrapText="1"/>
    </xf>
    <xf numFmtId="0" fontId="9" fillId="5" borderId="3" xfId="0" applyFont="1" applyFill="1" applyBorder="1"/>
    <xf numFmtId="164" fontId="17" fillId="4" borderId="0" xfId="0" applyNumberFormat="1" applyFont="1" applyFill="1"/>
    <xf numFmtId="0" fontId="17" fillId="4" borderId="0" xfId="0" applyFont="1" applyFill="1"/>
    <xf numFmtId="0" fontId="8" fillId="8" borderId="9" xfId="0" applyFont="1" applyFill="1" applyBorder="1"/>
    <xf numFmtId="0" fontId="8" fillId="9" borderId="9" xfId="0" applyFont="1" applyFill="1" applyBorder="1"/>
    <xf numFmtId="0" fontId="8" fillId="6" borderId="9" xfId="0" applyFont="1" applyFill="1" applyBorder="1"/>
    <xf numFmtId="164" fontId="8" fillId="5" borderId="17" xfId="1" applyNumberFormat="1" applyFont="1" applyFill="1" applyBorder="1" applyAlignment="1">
      <alignment vertical="center"/>
    </xf>
    <xf numFmtId="164" fontId="8" fillId="5" borderId="10" xfId="1" applyNumberFormat="1" applyFont="1" applyFill="1" applyBorder="1" applyProtection="1"/>
    <xf numFmtId="0" fontId="19" fillId="5" borderId="0" xfId="0" applyFont="1" applyFill="1" applyAlignment="1">
      <alignment horizontal="center" vertical="center" wrapText="1"/>
    </xf>
    <xf numFmtId="0" fontId="20" fillId="12" borderId="5" xfId="0" applyFont="1" applyFill="1" applyBorder="1" applyAlignment="1">
      <alignment horizontal="center" vertical="center"/>
    </xf>
    <xf numFmtId="0" fontId="15" fillId="6" borderId="2" xfId="0" applyFont="1" applyFill="1" applyBorder="1" applyAlignment="1">
      <alignment horizontal="center"/>
    </xf>
    <xf numFmtId="0" fontId="15" fillId="6" borderId="3" xfId="0" applyFont="1" applyFill="1" applyBorder="1" applyAlignment="1">
      <alignment horizontal="center"/>
    </xf>
    <xf numFmtId="0" fontId="15" fillId="6" borderId="4" xfId="0" applyFont="1" applyFill="1" applyBorder="1" applyAlignment="1">
      <alignment horizontal="center"/>
    </xf>
    <xf numFmtId="0" fontId="14" fillId="8" borderId="0" xfId="0" applyFont="1" applyFill="1" applyAlignment="1">
      <alignment horizontal="left" vertical="center" wrapText="1"/>
    </xf>
    <xf numFmtId="0" fontId="14" fillId="8" borderId="15" xfId="0" applyFont="1" applyFill="1" applyBorder="1" applyAlignment="1">
      <alignment horizontal="left" vertical="center" wrapText="1"/>
    </xf>
    <xf numFmtId="0" fontId="14" fillId="7" borderId="0" xfId="0" applyFont="1" applyFill="1" applyAlignment="1">
      <alignment horizontal="right" vertical="center" wrapText="1"/>
    </xf>
    <xf numFmtId="0" fontId="14" fillId="7" borderId="0" xfId="0" applyFont="1" applyFill="1" applyAlignment="1">
      <alignment horizontal="center" vertical="center" wrapText="1"/>
    </xf>
    <xf numFmtId="0" fontId="14" fillId="6" borderId="15" xfId="0" applyFont="1" applyFill="1" applyBorder="1" applyAlignment="1">
      <alignment horizontal="left" wrapText="1"/>
    </xf>
    <xf numFmtId="0" fontId="14" fillId="6" borderId="0" xfId="0" applyFont="1" applyFill="1" applyAlignment="1">
      <alignment horizontal="left" wrapText="1"/>
    </xf>
    <xf numFmtId="0" fontId="9" fillId="14" borderId="0" xfId="0" applyFont="1" applyFill="1" applyAlignment="1">
      <alignment horizontal="center" vertical="center" textRotation="90"/>
    </xf>
    <xf numFmtId="0" fontId="9" fillId="15" borderId="0" xfId="0" applyFont="1" applyFill="1" applyAlignment="1">
      <alignment horizontal="center" vertical="center" textRotation="90"/>
    </xf>
    <xf numFmtId="0" fontId="9" fillId="13" borderId="0" xfId="0" applyFont="1" applyFill="1" applyAlignment="1">
      <alignment horizontal="center" vertical="center" textRotation="90"/>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2" fillId="5" borderId="9" xfId="0" applyFont="1" applyFill="1" applyBorder="1" applyAlignment="1">
      <alignment horizontal="center" vertical="top" wrapText="1"/>
    </xf>
    <xf numFmtId="0" fontId="15" fillId="6" borderId="1" xfId="0" applyFont="1" applyFill="1" applyBorder="1" applyAlignment="1">
      <alignment horizontal="center"/>
    </xf>
    <xf numFmtId="164" fontId="11" fillId="5" borderId="10" xfId="1" applyNumberFormat="1" applyFont="1" applyFill="1" applyBorder="1" applyAlignment="1">
      <alignment horizontal="center" vertical="center" wrapText="1"/>
    </xf>
    <xf numFmtId="164" fontId="11" fillId="5" borderId="0" xfId="1" applyNumberFormat="1" applyFont="1" applyFill="1" applyBorder="1" applyAlignment="1">
      <alignment horizontal="center" vertical="center" wrapText="1"/>
    </xf>
    <xf numFmtId="164" fontId="11" fillId="5" borderId="16" xfId="1"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5" xfId="0" applyBorder="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437372</xdr:colOff>
      <xdr:row>38</xdr:row>
      <xdr:rowOff>58316</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771372" cy="7449716"/>
        </a:xfrm>
        <a:prstGeom prst="rect">
          <a:avLst/>
        </a:prstGeom>
      </xdr:spPr>
    </xdr:pic>
    <xdr:clientData/>
  </xdr:twoCellAnchor>
  <xdr:twoCellAnchor editAs="oneCell">
    <xdr:from>
      <xdr:col>7</xdr:col>
      <xdr:colOff>457200</xdr:colOff>
      <xdr:row>0</xdr:row>
      <xdr:rowOff>0</xdr:rowOff>
    </xdr:from>
    <xdr:to>
      <xdr:col>10</xdr:col>
      <xdr:colOff>119160</xdr:colOff>
      <xdr:row>4</xdr:row>
      <xdr:rowOff>135309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791200" y="0"/>
          <a:ext cx="1471710" cy="992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325788</xdr:colOff>
      <xdr:row>38</xdr:row>
      <xdr:rowOff>92927</xdr:rowOff>
    </xdr:from>
    <xdr:to>
      <xdr:col>14</xdr:col>
      <xdr:colOff>631130</xdr:colOff>
      <xdr:row>48</xdr:row>
      <xdr:rowOff>111773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150727" y="7457378"/>
          <a:ext cx="4812293" cy="1854151"/>
        </a:xfrm>
        <a:prstGeom prst="rect">
          <a:avLst/>
        </a:prstGeom>
      </xdr:spPr>
    </xdr:pic>
    <xdr:clientData/>
  </xdr:twoCellAnchor>
  <xdr:twoCellAnchor editAs="oneCell">
    <xdr:from>
      <xdr:col>0</xdr:col>
      <xdr:colOff>23232</xdr:colOff>
      <xdr:row>0</xdr:row>
      <xdr:rowOff>0</xdr:rowOff>
    </xdr:from>
    <xdr:to>
      <xdr:col>1</xdr:col>
      <xdr:colOff>701140</xdr:colOff>
      <xdr:row>3</xdr:row>
      <xdr:rowOff>139390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232" y="0"/>
          <a:ext cx="1270317" cy="859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503025</xdr:colOff>
      <xdr:row>3</xdr:row>
      <xdr:rowOff>154459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1270317" cy="8595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532129</xdr:colOff>
      <xdr:row>3</xdr:row>
      <xdr:rowOff>154459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1265025" cy="880740"/>
        </a:xfrm>
        <a:prstGeom prst="rect">
          <a:avLst/>
        </a:prstGeom>
      </xdr:spPr>
    </xdr:pic>
    <xdr:clientData/>
  </xdr:twoCellAnchor>
  <xdr:twoCellAnchor>
    <xdr:from>
      <xdr:col>6</xdr:col>
      <xdr:colOff>238125</xdr:colOff>
      <xdr:row>19</xdr:row>
      <xdr:rowOff>226219</xdr:rowOff>
    </xdr:from>
    <xdr:to>
      <xdr:col>7</xdr:col>
      <xdr:colOff>11906</xdr:colOff>
      <xdr:row>21</xdr:row>
      <xdr:rowOff>47625</xdr:rowOff>
    </xdr:to>
    <xdr:sp macro="" textlink="">
      <xdr:nvSpPr>
        <xdr:cNvPr id="2" name="Flecha derecha 1">
          <a:extLst>
            <a:ext uri="{FF2B5EF4-FFF2-40B4-BE49-F238E27FC236}">
              <a16:creationId xmlns:a16="http://schemas.microsoft.com/office/drawing/2014/main" id="{00000000-0008-0000-0300-000002000000}"/>
            </a:ext>
          </a:extLst>
        </xdr:cNvPr>
        <xdr:cNvSpPr/>
      </xdr:nvSpPr>
      <xdr:spPr>
        <a:xfrm>
          <a:off x="6048375" y="5131594"/>
          <a:ext cx="797719" cy="345281"/>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1:U25"/>
  <sheetViews>
    <sheetView zoomScaleNormal="100" workbookViewId="0">
      <selection activeCell="A5" sqref="A5"/>
    </sheetView>
  </sheetViews>
  <sheetFormatPr baseColWidth="10" defaultColWidth="11.42578125" defaultRowHeight="15" x14ac:dyDescent="0.25"/>
  <cols>
    <col min="1" max="8" width="11.42578125" style="121"/>
    <col min="9" max="9" width="6.42578125" style="121" customWidth="1"/>
    <col min="10" max="10" width="9.28515625" style="121" customWidth="1"/>
    <col min="11" max="16384" width="11.42578125" style="121"/>
  </cols>
  <sheetData>
    <row r="1" spans="11:21" ht="18.75" customHeight="1" x14ac:dyDescent="0.25"/>
    <row r="2" spans="11:21" ht="18.75" customHeight="1" x14ac:dyDescent="0.25"/>
    <row r="8" spans="11:21" x14ac:dyDescent="0.25">
      <c r="K8" s="202" t="s">
        <v>173</v>
      </c>
      <c r="L8" s="202"/>
      <c r="M8" s="202"/>
      <c r="N8" s="202"/>
      <c r="O8" s="202"/>
      <c r="P8" s="202"/>
      <c r="Q8" s="202"/>
      <c r="R8" s="202"/>
      <c r="S8" s="202"/>
      <c r="T8" s="202"/>
      <c r="U8" s="202"/>
    </row>
    <row r="9" spans="11:21" ht="19.5" customHeight="1" x14ac:dyDescent="0.25">
      <c r="K9" s="202"/>
      <c r="L9" s="202"/>
      <c r="M9" s="202"/>
      <c r="N9" s="202"/>
      <c r="O9" s="202"/>
      <c r="P9" s="202"/>
      <c r="Q9" s="202"/>
      <c r="R9" s="202"/>
      <c r="S9" s="202"/>
      <c r="T9" s="202"/>
      <c r="U9" s="202"/>
    </row>
    <row r="12" spans="11:21" x14ac:dyDescent="0.25">
      <c r="K12" t="s">
        <v>184</v>
      </c>
    </row>
    <row r="13" spans="11:21" x14ac:dyDescent="0.25">
      <c r="K13" s="121" t="s">
        <v>189</v>
      </c>
    </row>
    <row r="14" spans="11:21" x14ac:dyDescent="0.25">
      <c r="K14" s="121" t="s">
        <v>185</v>
      </c>
    </row>
    <row r="16" spans="11:21" x14ac:dyDescent="0.25">
      <c r="K16" s="121" t="s">
        <v>186</v>
      </c>
    </row>
    <row r="17" spans="11:11" x14ac:dyDescent="0.25">
      <c r="K17" s="121" t="s">
        <v>191</v>
      </c>
    </row>
    <row r="18" spans="11:11" x14ac:dyDescent="0.25">
      <c r="K18" s="121" t="s">
        <v>192</v>
      </c>
    </row>
    <row r="19" spans="11:11" x14ac:dyDescent="0.25">
      <c r="K19" s="121" t="s">
        <v>187</v>
      </c>
    </row>
    <row r="20" spans="11:11" x14ac:dyDescent="0.25">
      <c r="K20" s="121" t="s">
        <v>195</v>
      </c>
    </row>
    <row r="21" spans="11:11" x14ac:dyDescent="0.25">
      <c r="K21" s="121" t="s">
        <v>188</v>
      </c>
    </row>
    <row r="22" spans="11:11" x14ac:dyDescent="0.25">
      <c r="K22" s="121" t="s">
        <v>193</v>
      </c>
    </row>
    <row r="23" spans="11:11" x14ac:dyDescent="0.25">
      <c r="K23" s="121" t="s">
        <v>194</v>
      </c>
    </row>
    <row r="25" spans="11:11" x14ac:dyDescent="0.25">
      <c r="K25" s="121" t="s">
        <v>190</v>
      </c>
    </row>
  </sheetData>
  <sheetProtection sheet="1" objects="1" scenarios="1"/>
  <mergeCells count="1">
    <mergeCell ref="K8:U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0"/>
  <sheetViews>
    <sheetView tabSelected="1" topLeftCell="A22" zoomScaleNormal="100" workbookViewId="0">
      <selection activeCell="M53" sqref="M53"/>
    </sheetView>
  </sheetViews>
  <sheetFormatPr baseColWidth="10" defaultColWidth="11.42578125" defaultRowHeight="12.75" x14ac:dyDescent="0.2"/>
  <cols>
    <col min="1" max="1" width="8.85546875" style="28" customWidth="1"/>
    <col min="2" max="2" width="12.140625" style="28" customWidth="1"/>
    <col min="3" max="3" width="3.140625" style="28" customWidth="1"/>
    <col min="4" max="4" width="62.42578125" style="28" customWidth="1"/>
    <col min="5" max="5" width="19.42578125" style="28" customWidth="1"/>
    <col min="6" max="6" width="21.42578125" style="28" customWidth="1"/>
    <col min="7" max="7" width="15.140625" style="28" customWidth="1"/>
    <col min="8" max="8" width="9.85546875" style="28" customWidth="1"/>
    <col min="9" max="9" width="9.140625" style="28" customWidth="1"/>
    <col min="10" max="10" width="8.85546875" style="28" customWidth="1"/>
    <col min="11" max="11" width="6.85546875" style="28" customWidth="1"/>
    <col min="12" max="12" width="5" style="28" customWidth="1"/>
    <col min="13" max="13" width="45.5703125" style="28" customWidth="1"/>
    <col min="14" max="14" width="16.85546875" style="28" customWidth="1"/>
    <col min="15" max="15" width="21.42578125" style="28" customWidth="1"/>
    <col min="16" max="16" width="23.140625" style="28" customWidth="1"/>
    <col min="17" max="17" width="10" style="28" customWidth="1"/>
    <col min="18" max="18" width="11.42578125" style="28"/>
    <col min="19" max="19" width="11.85546875" style="28" customWidth="1"/>
    <col min="20" max="16384" width="11.42578125" style="28"/>
  </cols>
  <sheetData>
    <row r="1" spans="1:19" s="138" customFormat="1" ht="23.25" x14ac:dyDescent="0.35">
      <c r="C1" s="203" t="s">
        <v>180</v>
      </c>
      <c r="D1" s="203"/>
      <c r="E1" s="203"/>
      <c r="F1" s="203"/>
      <c r="G1" s="203"/>
      <c r="H1" s="203"/>
      <c r="I1" s="203"/>
      <c r="J1" s="203"/>
      <c r="K1" s="203"/>
      <c r="L1" s="203"/>
      <c r="M1" s="203"/>
      <c r="N1" s="203"/>
      <c r="O1" s="203"/>
      <c r="P1" s="203"/>
      <c r="Q1" s="203"/>
      <c r="R1" s="203"/>
      <c r="S1" s="203"/>
    </row>
    <row r="2" spans="1:19" x14ac:dyDescent="0.2">
      <c r="C2" s="29"/>
      <c r="D2" s="29"/>
      <c r="E2" s="29"/>
      <c r="F2" s="29"/>
    </row>
    <row r="3" spans="1:19" ht="21" x14ac:dyDescent="0.35">
      <c r="C3" s="204" t="s">
        <v>63</v>
      </c>
      <c r="D3" s="205"/>
      <c r="E3" s="205"/>
      <c r="F3" s="206"/>
      <c r="M3" s="204" t="s">
        <v>86</v>
      </c>
      <c r="N3" s="205"/>
      <c r="O3" s="205"/>
      <c r="P3" s="206"/>
    </row>
    <row r="4" spans="1:19" ht="25.5" x14ac:dyDescent="0.2">
      <c r="C4" s="24" t="s">
        <v>62</v>
      </c>
      <c r="D4" s="24" t="s">
        <v>75</v>
      </c>
      <c r="E4" s="24" t="s">
        <v>2</v>
      </c>
      <c r="F4" s="24" t="s">
        <v>50</v>
      </c>
      <c r="M4" s="24" t="s">
        <v>75</v>
      </c>
      <c r="N4" s="24" t="s">
        <v>94</v>
      </c>
      <c r="O4" s="24" t="s">
        <v>95</v>
      </c>
    </row>
    <row r="5" spans="1:19" ht="51.75" thickBot="1" x14ac:dyDescent="0.25">
      <c r="C5" s="25"/>
      <c r="D5" s="32" t="s">
        <v>64</v>
      </c>
      <c r="E5" s="33" t="s">
        <v>51</v>
      </c>
      <c r="F5" s="33" t="s">
        <v>52</v>
      </c>
      <c r="G5" s="30"/>
      <c r="H5" s="30"/>
      <c r="I5" s="30"/>
      <c r="J5" s="30"/>
      <c r="K5" s="30"/>
      <c r="L5" s="30"/>
      <c r="M5" s="26" t="s">
        <v>64</v>
      </c>
      <c r="N5" s="101" t="s">
        <v>131</v>
      </c>
      <c r="O5" s="101" t="s">
        <v>131</v>
      </c>
    </row>
    <row r="6" spans="1:19" x14ac:dyDescent="0.2">
      <c r="A6" s="209" t="s">
        <v>70</v>
      </c>
      <c r="B6" s="209"/>
      <c r="C6" s="27">
        <v>1</v>
      </c>
      <c r="D6" s="41" t="s">
        <v>10</v>
      </c>
      <c r="E6" s="53">
        <v>100</v>
      </c>
      <c r="F6" s="54">
        <v>1000</v>
      </c>
      <c r="G6" s="211" t="s">
        <v>71</v>
      </c>
      <c r="H6" s="212"/>
      <c r="I6" s="212"/>
      <c r="J6" s="212"/>
      <c r="M6" s="47" t="s">
        <v>19</v>
      </c>
      <c r="N6" s="48">
        <v>0.6</v>
      </c>
      <c r="O6" s="49">
        <v>0.5</v>
      </c>
      <c r="P6" s="208" t="s">
        <v>93</v>
      </c>
      <c r="Q6" s="207"/>
      <c r="R6" s="207"/>
      <c r="S6" s="207"/>
    </row>
    <row r="7" spans="1:19" x14ac:dyDescent="0.2">
      <c r="A7" s="209"/>
      <c r="B7" s="209"/>
      <c r="C7" s="27">
        <v>2</v>
      </c>
      <c r="D7" s="42"/>
      <c r="E7" s="55"/>
      <c r="F7" s="56"/>
      <c r="G7" s="211"/>
      <c r="H7" s="212"/>
      <c r="I7" s="212"/>
      <c r="J7" s="212"/>
      <c r="M7" s="47" t="s">
        <v>20</v>
      </c>
      <c r="N7" s="48">
        <v>0.6</v>
      </c>
      <c r="O7" s="50">
        <v>0.5</v>
      </c>
      <c r="P7" s="208"/>
      <c r="Q7" s="207"/>
      <c r="R7" s="207"/>
      <c r="S7" s="207"/>
    </row>
    <row r="8" spans="1:19" ht="13.5" thickBot="1" x14ac:dyDescent="0.25">
      <c r="A8" s="209"/>
      <c r="B8" s="209"/>
      <c r="C8" s="27">
        <v>3</v>
      </c>
      <c r="D8" s="42"/>
      <c r="E8" s="55"/>
      <c r="F8" s="56"/>
      <c r="G8" s="211"/>
      <c r="H8" s="212"/>
      <c r="I8" s="212"/>
      <c r="J8" s="212"/>
      <c r="M8" s="47" t="s">
        <v>21</v>
      </c>
      <c r="N8" s="48">
        <v>0.3</v>
      </c>
      <c r="O8" s="51">
        <v>0.25</v>
      </c>
      <c r="P8" s="208"/>
      <c r="Q8" s="207"/>
      <c r="R8" s="207"/>
      <c r="S8" s="207"/>
    </row>
    <row r="9" spans="1:19" ht="13.5" thickBot="1" x14ac:dyDescent="0.25">
      <c r="C9" s="27">
        <v>4</v>
      </c>
      <c r="D9" s="42"/>
      <c r="E9" s="55"/>
      <c r="F9" s="56"/>
      <c r="M9" s="47" t="s">
        <v>48</v>
      </c>
      <c r="N9" s="48">
        <v>0.4</v>
      </c>
      <c r="O9" s="52" t="s">
        <v>100</v>
      </c>
    </row>
    <row r="10" spans="1:19" x14ac:dyDescent="0.2">
      <c r="C10" s="27">
        <v>5</v>
      </c>
      <c r="D10" s="42"/>
      <c r="E10" s="55"/>
      <c r="F10" s="56"/>
      <c r="G10" s="208" t="s">
        <v>72</v>
      </c>
      <c r="H10" s="207"/>
      <c r="I10" s="207"/>
      <c r="J10" s="207"/>
      <c r="M10" s="47" t="s">
        <v>90</v>
      </c>
      <c r="N10" s="48">
        <v>0.4</v>
      </c>
      <c r="O10" s="103">
        <v>0.35</v>
      </c>
    </row>
    <row r="11" spans="1:19" x14ac:dyDescent="0.2">
      <c r="C11" s="27">
        <v>6</v>
      </c>
      <c r="D11" s="42"/>
      <c r="E11" s="55"/>
      <c r="F11" s="56"/>
      <c r="G11" s="208"/>
      <c r="H11" s="207"/>
      <c r="I11" s="207"/>
      <c r="J11" s="207"/>
      <c r="M11" s="47" t="s">
        <v>22</v>
      </c>
      <c r="N11" s="48">
        <v>0.6</v>
      </c>
      <c r="O11" s="50">
        <v>0.55000000000000004</v>
      </c>
      <c r="P11" s="105" t="s">
        <v>176</v>
      </c>
      <c r="Q11" s="105"/>
      <c r="R11" s="105"/>
      <c r="S11" s="105"/>
    </row>
    <row r="12" spans="1:19" ht="12.95" customHeight="1" x14ac:dyDescent="0.2">
      <c r="C12" s="27">
        <v>7</v>
      </c>
      <c r="D12" s="42"/>
      <c r="E12" s="55"/>
      <c r="F12" s="56"/>
      <c r="G12" s="208"/>
      <c r="H12" s="207"/>
      <c r="I12" s="207"/>
      <c r="J12" s="207"/>
      <c r="M12" s="47" t="s">
        <v>126</v>
      </c>
      <c r="N12" s="104">
        <f>Ayuda!I12</f>
        <v>0.54915254237288136</v>
      </c>
      <c r="O12" s="119">
        <v>0.55000000000000004</v>
      </c>
      <c r="P12" s="105" t="s">
        <v>140</v>
      </c>
      <c r="Q12" s="105"/>
      <c r="R12" s="105"/>
      <c r="S12" s="105"/>
    </row>
    <row r="13" spans="1:19" ht="13.5" thickBot="1" x14ac:dyDescent="0.25">
      <c r="C13" s="27">
        <v>8</v>
      </c>
      <c r="D13" s="42"/>
      <c r="E13" s="55"/>
      <c r="F13" s="56"/>
      <c r="M13" s="47" t="s">
        <v>125</v>
      </c>
      <c r="N13" s="104">
        <f>Ayuda!I13</f>
        <v>0.54915254237288136</v>
      </c>
      <c r="O13" s="120">
        <v>0.5</v>
      </c>
      <c r="P13" s="105" t="s">
        <v>141</v>
      </c>
      <c r="Q13" s="105"/>
      <c r="R13" s="105"/>
      <c r="S13" s="105"/>
    </row>
    <row r="14" spans="1:19" x14ac:dyDescent="0.2">
      <c r="C14" s="27">
        <v>9</v>
      </c>
      <c r="D14" s="42"/>
      <c r="E14" s="55"/>
      <c r="F14" s="56"/>
    </row>
    <row r="15" spans="1:19" x14ac:dyDescent="0.2">
      <c r="C15" s="27">
        <v>10</v>
      </c>
      <c r="D15" s="42"/>
      <c r="E15" s="55"/>
      <c r="F15" s="56"/>
      <c r="M15" s="31" t="s">
        <v>99</v>
      </c>
    </row>
    <row r="16" spans="1:19" x14ac:dyDescent="0.2">
      <c r="C16" s="27">
        <v>11</v>
      </c>
      <c r="D16" s="42"/>
      <c r="E16" s="55"/>
      <c r="F16" s="56"/>
      <c r="M16" s="28" t="s">
        <v>96</v>
      </c>
    </row>
    <row r="17" spans="3:18" ht="13.5" thickBot="1" x14ac:dyDescent="0.25">
      <c r="C17" s="27" t="s">
        <v>61</v>
      </c>
      <c r="D17" s="43"/>
      <c r="E17" s="57"/>
      <c r="F17" s="58"/>
      <c r="M17" s="28" t="s">
        <v>97</v>
      </c>
    </row>
    <row r="18" spans="3:18" x14ac:dyDescent="0.2">
      <c r="M18" s="28" t="s">
        <v>98</v>
      </c>
    </row>
    <row r="19" spans="3:18" x14ac:dyDescent="0.2">
      <c r="D19" s="28" t="s">
        <v>73</v>
      </c>
    </row>
    <row r="20" spans="3:18" x14ac:dyDescent="0.2">
      <c r="D20" s="28" t="s">
        <v>74</v>
      </c>
      <c r="M20" s="28" t="s">
        <v>144</v>
      </c>
    </row>
    <row r="21" spans="3:18" x14ac:dyDescent="0.2">
      <c r="D21" s="28" t="s">
        <v>66</v>
      </c>
      <c r="M21" s="28" t="s">
        <v>205</v>
      </c>
    </row>
    <row r="22" spans="3:18" x14ac:dyDescent="0.2">
      <c r="D22" s="28" t="s">
        <v>69</v>
      </c>
      <c r="M22" s="28" t="s">
        <v>145</v>
      </c>
    </row>
    <row r="23" spans="3:18" x14ac:dyDescent="0.2">
      <c r="D23" s="28" t="s">
        <v>67</v>
      </c>
    </row>
    <row r="24" spans="3:18" x14ac:dyDescent="0.2">
      <c r="D24" s="28" t="s">
        <v>65</v>
      </c>
    </row>
    <row r="25" spans="3:18" ht="21" x14ac:dyDescent="0.35">
      <c r="D25" s="28" t="s">
        <v>68</v>
      </c>
      <c r="M25" s="204" t="s">
        <v>160</v>
      </c>
      <c r="N25" s="205"/>
      <c r="O25" s="205"/>
      <c r="P25" s="206"/>
    </row>
    <row r="26" spans="3:18" ht="13.5" thickBot="1" x14ac:dyDescent="0.25">
      <c r="N26" s="106"/>
      <c r="O26" s="108"/>
    </row>
    <row r="27" spans="3:18" ht="13.5" thickBot="1" x14ac:dyDescent="0.25">
      <c r="D27" s="28" t="s">
        <v>81</v>
      </c>
      <c r="M27" s="102" t="s">
        <v>146</v>
      </c>
      <c r="N27" s="109" t="s">
        <v>147</v>
      </c>
      <c r="O27" s="110" t="s">
        <v>157</v>
      </c>
    </row>
    <row r="28" spans="3:18" x14ac:dyDescent="0.2">
      <c r="D28" s="28" t="s">
        <v>76</v>
      </c>
      <c r="N28" s="29"/>
      <c r="O28" s="29"/>
      <c r="P28" s="29"/>
    </row>
    <row r="29" spans="3:18" x14ac:dyDescent="0.2">
      <c r="M29" s="24" t="s">
        <v>3</v>
      </c>
      <c r="N29" s="63" t="s">
        <v>38</v>
      </c>
      <c r="O29" s="63" t="s">
        <v>39</v>
      </c>
      <c r="P29" s="63" t="s">
        <v>150</v>
      </c>
    </row>
    <row r="30" spans="3:18" x14ac:dyDescent="0.2">
      <c r="L30" s="28">
        <v>1</v>
      </c>
      <c r="M30" s="68" t="str">
        <f t="shared" ref="M30:M36" si="0">D49</f>
        <v>Adquisición de vehículos eléctricos «enchufables» y de pila de combustible</v>
      </c>
      <c r="N30" s="197" t="s">
        <v>26</v>
      </c>
      <c r="O30" s="198" t="s">
        <v>24</v>
      </c>
      <c r="P30" s="199" t="s">
        <v>151</v>
      </c>
      <c r="Q30" s="117" t="s">
        <v>156</v>
      </c>
      <c r="R30" s="117"/>
    </row>
    <row r="31" spans="3:18" ht="21" customHeight="1" x14ac:dyDescent="0.35">
      <c r="C31" s="204" t="s">
        <v>77</v>
      </c>
      <c r="D31" s="205"/>
      <c r="E31" s="205"/>
      <c r="F31" s="206"/>
      <c r="L31" s="28">
        <v>2</v>
      </c>
      <c r="M31" s="68">
        <f t="shared" si="0"/>
        <v>0</v>
      </c>
      <c r="N31" s="197"/>
      <c r="O31" s="198"/>
      <c r="P31" s="199"/>
    </row>
    <row r="32" spans="3:18" x14ac:dyDescent="0.2">
      <c r="C32" s="24" t="s">
        <v>62</v>
      </c>
      <c r="D32" s="35" t="s">
        <v>3</v>
      </c>
      <c r="E32" s="24"/>
      <c r="F32" s="24" t="s">
        <v>54</v>
      </c>
      <c r="L32" s="28">
        <v>3</v>
      </c>
      <c r="M32" s="68">
        <f t="shared" si="0"/>
        <v>0</v>
      </c>
      <c r="N32" s="197"/>
      <c r="O32" s="198"/>
      <c r="P32" s="199"/>
      <c r="Q32" s="110" t="s">
        <v>158</v>
      </c>
      <c r="R32" s="113"/>
    </row>
    <row r="33" spans="1:18" ht="13.5" thickBot="1" x14ac:dyDescent="0.25">
      <c r="A33" s="209" t="s">
        <v>70</v>
      </c>
      <c r="B33" s="209"/>
      <c r="C33" s="34"/>
      <c r="D33" s="36"/>
      <c r="E33" s="34" t="s">
        <v>64</v>
      </c>
      <c r="F33" s="38" t="s">
        <v>53</v>
      </c>
      <c r="L33" s="28">
        <v>4</v>
      </c>
      <c r="M33" s="68">
        <f t="shared" si="0"/>
        <v>0</v>
      </c>
      <c r="N33" s="197"/>
      <c r="O33" s="198"/>
      <c r="P33" s="199"/>
    </row>
    <row r="34" spans="1:18" x14ac:dyDescent="0.2">
      <c r="A34" s="209"/>
      <c r="B34" s="209"/>
      <c r="C34" s="34">
        <v>1</v>
      </c>
      <c r="D34" s="44"/>
      <c r="F34" s="69"/>
      <c r="G34" s="208" t="s">
        <v>79</v>
      </c>
      <c r="H34" s="207"/>
      <c r="I34" s="207"/>
      <c r="J34" s="207"/>
      <c r="L34" s="28">
        <v>5</v>
      </c>
      <c r="M34" s="68">
        <f t="shared" si="0"/>
        <v>0</v>
      </c>
      <c r="N34" s="197"/>
      <c r="O34" s="198"/>
      <c r="P34" s="199"/>
      <c r="Q34" s="118" t="s">
        <v>159</v>
      </c>
      <c r="R34" s="115"/>
    </row>
    <row r="35" spans="1:18" x14ac:dyDescent="0.2">
      <c r="A35" s="209"/>
      <c r="B35" s="209"/>
      <c r="C35" s="34">
        <v>2</v>
      </c>
      <c r="D35" s="45"/>
      <c r="F35" s="70"/>
      <c r="G35" s="208"/>
      <c r="H35" s="207"/>
      <c r="I35" s="207"/>
      <c r="J35" s="207"/>
      <c r="L35" s="28">
        <v>6</v>
      </c>
      <c r="M35" s="68">
        <f t="shared" si="0"/>
        <v>0</v>
      </c>
      <c r="N35" s="197"/>
      <c r="O35" s="198"/>
      <c r="P35" s="199"/>
    </row>
    <row r="36" spans="1:18" x14ac:dyDescent="0.2">
      <c r="C36" s="34">
        <v>3</v>
      </c>
      <c r="D36" s="45"/>
      <c r="F36" s="70"/>
      <c r="G36" s="208"/>
      <c r="H36" s="207"/>
      <c r="I36" s="207"/>
      <c r="J36" s="207"/>
      <c r="L36" s="60" t="s">
        <v>61</v>
      </c>
      <c r="M36" s="200">
        <f t="shared" si="0"/>
        <v>0</v>
      </c>
      <c r="N36" s="112"/>
      <c r="O36" s="114"/>
      <c r="P36" s="116"/>
    </row>
    <row r="37" spans="1:18" x14ac:dyDescent="0.2">
      <c r="C37" s="34">
        <v>4</v>
      </c>
      <c r="D37" s="45"/>
      <c r="F37" s="70"/>
    </row>
    <row r="38" spans="1:18" x14ac:dyDescent="0.2">
      <c r="C38" s="34">
        <v>5</v>
      </c>
      <c r="D38" s="45"/>
      <c r="F38" s="70"/>
      <c r="M38" s="28" t="s">
        <v>181</v>
      </c>
    </row>
    <row r="39" spans="1:18" x14ac:dyDescent="0.2">
      <c r="C39" s="34">
        <v>6</v>
      </c>
      <c r="D39" s="45"/>
      <c r="F39" s="70"/>
    </row>
    <row r="40" spans="1:18" ht="13.5" thickBot="1" x14ac:dyDescent="0.25">
      <c r="C40" s="34" t="s">
        <v>61</v>
      </c>
      <c r="D40" s="46"/>
      <c r="F40" s="71"/>
    </row>
    <row r="42" spans="1:18" x14ac:dyDescent="0.2">
      <c r="D42" s="37" t="s">
        <v>78</v>
      </c>
    </row>
    <row r="43" spans="1:18" x14ac:dyDescent="0.2">
      <c r="D43" s="28" t="s">
        <v>89</v>
      </c>
    </row>
    <row r="44" spans="1:18" x14ac:dyDescent="0.2">
      <c r="M44" s="31"/>
    </row>
    <row r="46" spans="1:18" ht="27.75" customHeight="1" x14ac:dyDescent="0.35">
      <c r="C46" s="204" t="s">
        <v>80</v>
      </c>
      <c r="D46" s="205"/>
      <c r="E46" s="205"/>
      <c r="F46" s="206"/>
    </row>
    <row r="47" spans="1:18" x14ac:dyDescent="0.2">
      <c r="C47" s="24"/>
      <c r="D47" s="35" t="s">
        <v>3</v>
      </c>
      <c r="E47" s="24"/>
      <c r="F47" s="24" t="s">
        <v>54</v>
      </c>
    </row>
    <row r="48" spans="1:18" ht="13.5" customHeight="1" thickBot="1" x14ac:dyDescent="0.25">
      <c r="A48" s="210" t="s">
        <v>82</v>
      </c>
      <c r="B48" s="210"/>
      <c r="C48" s="34"/>
      <c r="D48" s="36"/>
      <c r="E48" s="34" t="s">
        <v>64</v>
      </c>
      <c r="F48" s="38" t="s">
        <v>53</v>
      </c>
    </row>
    <row r="49" spans="1:10" ht="12.75" customHeight="1" x14ac:dyDescent="0.2">
      <c r="A49" s="210"/>
      <c r="B49" s="210"/>
      <c r="C49" s="34">
        <v>1</v>
      </c>
      <c r="D49" s="44" t="s">
        <v>18</v>
      </c>
      <c r="F49" s="69">
        <v>30000</v>
      </c>
      <c r="G49" s="208" t="s">
        <v>79</v>
      </c>
      <c r="H49" s="207"/>
      <c r="I49" s="207"/>
      <c r="J49" s="207"/>
    </row>
    <row r="50" spans="1:10" x14ac:dyDescent="0.2">
      <c r="A50" s="210"/>
      <c r="B50" s="210"/>
      <c r="C50" s="34">
        <v>2</v>
      </c>
      <c r="D50" s="45"/>
      <c r="F50" s="70"/>
      <c r="G50" s="208"/>
      <c r="H50" s="207"/>
      <c r="I50" s="207"/>
      <c r="J50" s="207"/>
    </row>
    <row r="51" spans="1:10" x14ac:dyDescent="0.2">
      <c r="A51" s="210"/>
      <c r="B51" s="210"/>
      <c r="C51" s="34">
        <v>3</v>
      </c>
      <c r="D51" s="45"/>
      <c r="F51" s="70"/>
      <c r="G51" s="208"/>
      <c r="H51" s="207"/>
      <c r="I51" s="207"/>
      <c r="J51" s="207"/>
    </row>
    <row r="52" spans="1:10" x14ac:dyDescent="0.2">
      <c r="C52" s="34">
        <v>4</v>
      </c>
      <c r="D52" s="45"/>
      <c r="F52" s="70"/>
    </row>
    <row r="53" spans="1:10" ht="12.75" customHeight="1" x14ac:dyDescent="0.2">
      <c r="C53" s="34">
        <v>5</v>
      </c>
      <c r="D53" s="45"/>
      <c r="F53" s="70"/>
    </row>
    <row r="54" spans="1:10" x14ac:dyDescent="0.2">
      <c r="C54" s="34">
        <v>6</v>
      </c>
      <c r="D54" s="45"/>
      <c r="F54" s="70"/>
    </row>
    <row r="55" spans="1:10" ht="13.5" thickBot="1" x14ac:dyDescent="0.25">
      <c r="C55" s="34" t="s">
        <v>61</v>
      </c>
      <c r="D55" s="46"/>
      <c r="F55" s="71"/>
    </row>
    <row r="57" spans="1:10" x14ac:dyDescent="0.2">
      <c r="D57" s="28" t="s">
        <v>83</v>
      </c>
    </row>
    <row r="58" spans="1:10" x14ac:dyDescent="0.2">
      <c r="D58" s="37" t="s">
        <v>78</v>
      </c>
    </row>
    <row r="60" spans="1:10" ht="21" x14ac:dyDescent="0.35">
      <c r="C60" s="204" t="s">
        <v>92</v>
      </c>
      <c r="D60" s="205"/>
      <c r="E60" s="205"/>
      <c r="F60" s="206"/>
    </row>
    <row r="61" spans="1:10" x14ac:dyDescent="0.2">
      <c r="C61" s="24"/>
      <c r="D61" s="35" t="s">
        <v>3</v>
      </c>
      <c r="E61" s="24"/>
      <c r="F61" s="24" t="s">
        <v>54</v>
      </c>
    </row>
    <row r="62" spans="1:10" ht="13.5" thickBot="1" x14ac:dyDescent="0.25">
      <c r="C62" s="34"/>
      <c r="D62" s="36"/>
      <c r="E62" s="34" t="s">
        <v>64</v>
      </c>
      <c r="F62" s="38" t="s">
        <v>53</v>
      </c>
    </row>
    <row r="63" spans="1:10" ht="13.5" customHeight="1" thickBot="1" x14ac:dyDescent="0.25">
      <c r="C63" s="39">
        <v>1</v>
      </c>
      <c r="D63" s="40" t="s">
        <v>47</v>
      </c>
      <c r="E63" s="39"/>
      <c r="F63" s="92">
        <v>1000</v>
      </c>
      <c r="G63" s="207" t="s">
        <v>79</v>
      </c>
      <c r="H63" s="207"/>
      <c r="I63" s="207"/>
      <c r="J63" s="207"/>
    </row>
    <row r="64" spans="1:10" x14ac:dyDescent="0.2">
      <c r="G64" s="207"/>
      <c r="H64" s="207"/>
      <c r="I64" s="207"/>
      <c r="J64" s="207"/>
    </row>
    <row r="65" spans="4:10" x14ac:dyDescent="0.2">
      <c r="D65" s="28" t="s">
        <v>84</v>
      </c>
      <c r="G65" s="207"/>
      <c r="H65" s="207"/>
      <c r="I65" s="207"/>
      <c r="J65" s="207"/>
    </row>
    <row r="66" spans="4:10" x14ac:dyDescent="0.2">
      <c r="D66" s="28" t="s">
        <v>85</v>
      </c>
    </row>
    <row r="67" spans="4:10" x14ac:dyDescent="0.2">
      <c r="D67" s="37" t="s">
        <v>78</v>
      </c>
    </row>
    <row r="69" spans="4:10" x14ac:dyDescent="0.2">
      <c r="D69" s="28" t="s">
        <v>175</v>
      </c>
    </row>
    <row r="70" spans="4:10" x14ac:dyDescent="0.2">
      <c r="D70" s="122" t="s">
        <v>174</v>
      </c>
    </row>
  </sheetData>
  <dataConsolidate/>
  <mergeCells count="16">
    <mergeCell ref="A6:B8"/>
    <mergeCell ref="G6:J8"/>
    <mergeCell ref="G10:J12"/>
    <mergeCell ref="C31:F31"/>
    <mergeCell ref="M25:P25"/>
    <mergeCell ref="A33:B35"/>
    <mergeCell ref="G34:J36"/>
    <mergeCell ref="C46:F46"/>
    <mergeCell ref="G49:J51"/>
    <mergeCell ref="A48:B51"/>
    <mergeCell ref="C1:S1"/>
    <mergeCell ref="C60:F60"/>
    <mergeCell ref="G63:J65"/>
    <mergeCell ref="M3:P3"/>
    <mergeCell ref="P6:S8"/>
    <mergeCell ref="C3: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Combo!$C$2</xm:f>
          </x14:formula1>
          <xm:sqref>D49:D55</xm:sqref>
        </x14:dataValidation>
        <x14:dataValidation type="list" allowBlank="1" showInputMessage="1" showErrorMessage="1" xr:uid="{00000000-0002-0000-0100-000001000000}">
          <x14:formula1>
            <xm:f>Combo!$A$2:$A$15</xm:f>
          </x14:formula1>
          <xm:sqref>D6:D17</xm:sqref>
        </x14:dataValidation>
        <x14:dataValidation type="list" allowBlank="1" showInputMessage="1" showErrorMessage="1" xr:uid="{00000000-0002-0000-0100-000002000000}">
          <x14:formula1>
            <xm:f>Combo!$B$2:$B$6</xm:f>
          </x14:formula1>
          <xm:sqref>D34:D40</xm:sqref>
        </x14:dataValidation>
        <x14:dataValidation type="list" allowBlank="1" showInputMessage="1" showErrorMessage="1" xr:uid="{00000000-0002-0000-0100-000003000000}">
          <x14:formula1>
            <xm:f>Combo!$G$1:$G$2</xm:f>
          </x14:formula1>
          <xm:sqref>N27</xm:sqref>
        </x14:dataValidation>
        <x14:dataValidation type="list" allowBlank="1" showInputMessage="1" showErrorMessage="1" xr:uid="{00000000-0002-0000-0100-000004000000}">
          <x14:formula1>
            <xm:f>Combo!$K$2:$K$3</xm:f>
          </x14:formula1>
          <xm:sqref>N30:N36</xm:sqref>
        </x14:dataValidation>
        <x14:dataValidation type="list" allowBlank="1" showInputMessage="1" showErrorMessage="1" xr:uid="{00000000-0002-0000-0100-000005000000}">
          <x14:formula1>
            <xm:f>Combo!$L$2:$L$7</xm:f>
          </x14:formula1>
          <xm:sqref>O30:O36</xm:sqref>
        </x14:dataValidation>
        <x14:dataValidation type="list" allowBlank="1" showInputMessage="1" showErrorMessage="1" xr:uid="{00000000-0002-0000-0100-000006000000}">
          <x14:formula1>
            <xm:f>Combo!$M$2:$M$4</xm:f>
          </x14:formula1>
          <xm:sqref>P30:P36</xm:sqref>
        </x14:dataValidation>
        <x14:dataValidation type="list" allowBlank="1" showInputMessage="1" showErrorMessage="1" xr:uid="{00000000-0002-0000-0100-000007000000}">
          <x14:formula1>
            <xm:f>'A III Tipo 3'!$J$1</xm:f>
          </x14:formula1>
          <xm:sqref>D63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S104"/>
  <sheetViews>
    <sheetView topLeftCell="B69" zoomScale="80" zoomScaleNormal="80" workbookViewId="0">
      <selection activeCell="G86" sqref="G86"/>
    </sheetView>
  </sheetViews>
  <sheetFormatPr baseColWidth="10" defaultColWidth="11.42578125" defaultRowHeight="12.75" x14ac:dyDescent="0.2"/>
  <cols>
    <col min="1" max="1" width="11.42578125" style="28"/>
    <col min="2" max="2" width="8.140625" style="28" customWidth="1"/>
    <col min="3" max="3" width="5.28515625" style="28" customWidth="1"/>
    <col min="4" max="4" width="4" style="28" customWidth="1"/>
    <col min="5" max="5" width="57" style="28" customWidth="1"/>
    <col min="6" max="6" width="31.140625" style="28" customWidth="1"/>
    <col min="7" max="7" width="20.28515625" style="28" customWidth="1"/>
    <col min="8" max="8" width="16" style="28" customWidth="1"/>
    <col min="9" max="9" width="13.42578125" style="28" customWidth="1"/>
    <col min="10" max="10" width="15.5703125" style="28" customWidth="1"/>
    <col min="11" max="11" width="15.85546875" style="28" customWidth="1"/>
    <col min="12" max="12" width="17.42578125" style="28" customWidth="1"/>
    <col min="13" max="13" width="25.7109375" style="28" customWidth="1"/>
    <col min="14" max="14" width="15.28515625" style="28" customWidth="1"/>
    <col min="15" max="15" width="12.7109375" style="28" customWidth="1"/>
    <col min="16" max="16384" width="11.42578125" style="28"/>
  </cols>
  <sheetData>
    <row r="1" spans="3:19" s="138" customFormat="1" ht="23.25" x14ac:dyDescent="0.35">
      <c r="C1" s="203" t="s">
        <v>182</v>
      </c>
      <c r="D1" s="203"/>
      <c r="E1" s="203"/>
      <c r="F1" s="203"/>
      <c r="G1" s="203"/>
      <c r="H1" s="203"/>
      <c r="I1" s="203"/>
      <c r="J1" s="203"/>
      <c r="K1" s="203"/>
      <c r="L1" s="203"/>
      <c r="M1" s="203"/>
      <c r="N1" s="203"/>
      <c r="O1" s="203"/>
      <c r="P1" s="203"/>
      <c r="Q1" s="203"/>
      <c r="R1" s="203"/>
      <c r="S1" s="203"/>
    </row>
    <row r="3" spans="3:19" ht="21" x14ac:dyDescent="0.2">
      <c r="D3" s="216" t="s">
        <v>143</v>
      </c>
      <c r="E3" s="217"/>
      <c r="F3" s="217"/>
      <c r="G3" s="218"/>
    </row>
    <row r="4" spans="3:19" x14ac:dyDescent="0.2">
      <c r="D4" s="29"/>
      <c r="E4" s="100" t="s">
        <v>3</v>
      </c>
      <c r="F4" s="100" t="s">
        <v>128</v>
      </c>
      <c r="G4" s="194" t="s">
        <v>197</v>
      </c>
      <c r="H4" s="100" t="s">
        <v>129</v>
      </c>
    </row>
    <row r="5" spans="3:19" x14ac:dyDescent="0.2">
      <c r="C5" s="213" t="s">
        <v>177</v>
      </c>
      <c r="D5" s="123">
        <v>1</v>
      </c>
      <c r="E5" s="124" t="str">
        <f t="shared" ref="E5:E16" si="0">E43</f>
        <v>Instalación Fotovoltaica</v>
      </c>
      <c r="F5" s="124" t="str">
        <f t="shared" ref="F5:F16" si="1">N43</f>
        <v>I. EERR eléctricas</v>
      </c>
      <c r="G5" s="125">
        <f t="shared" ref="G5:G16" si="2">L43</f>
        <v>100000</v>
      </c>
      <c r="H5" s="125">
        <f t="shared" ref="H5:H16" si="3">M43</f>
        <v>88000</v>
      </c>
    </row>
    <row r="6" spans="3:19" x14ac:dyDescent="0.2">
      <c r="C6" s="213"/>
      <c r="D6" s="126">
        <v>2</v>
      </c>
      <c r="E6" s="127">
        <f t="shared" si="0"/>
        <v>0</v>
      </c>
      <c r="F6" s="127">
        <f t="shared" si="1"/>
        <v>0</v>
      </c>
      <c r="G6" s="128">
        <f t="shared" si="2"/>
        <v>0</v>
      </c>
      <c r="H6" s="128">
        <f t="shared" si="3"/>
        <v>0</v>
      </c>
    </row>
    <row r="7" spans="3:19" x14ac:dyDescent="0.2">
      <c r="C7" s="213"/>
      <c r="D7" s="126">
        <v>3</v>
      </c>
      <c r="E7" s="127">
        <f t="shared" si="0"/>
        <v>0</v>
      </c>
      <c r="F7" s="127">
        <f t="shared" si="1"/>
        <v>0</v>
      </c>
      <c r="G7" s="128">
        <f t="shared" si="2"/>
        <v>0</v>
      </c>
      <c r="H7" s="128">
        <f t="shared" si="3"/>
        <v>0</v>
      </c>
    </row>
    <row r="8" spans="3:19" x14ac:dyDescent="0.2">
      <c r="C8" s="213"/>
      <c r="D8" s="126">
        <v>4</v>
      </c>
      <c r="E8" s="127">
        <f t="shared" si="0"/>
        <v>0</v>
      </c>
      <c r="F8" s="127">
        <f t="shared" si="1"/>
        <v>0</v>
      </c>
      <c r="G8" s="128">
        <f t="shared" si="2"/>
        <v>0</v>
      </c>
      <c r="H8" s="128">
        <f t="shared" si="3"/>
        <v>0</v>
      </c>
    </row>
    <row r="9" spans="3:19" x14ac:dyDescent="0.2">
      <c r="C9" s="213"/>
      <c r="D9" s="126">
        <v>5</v>
      </c>
      <c r="E9" s="127">
        <f t="shared" si="0"/>
        <v>0</v>
      </c>
      <c r="F9" s="127">
        <f t="shared" si="1"/>
        <v>0</v>
      </c>
      <c r="G9" s="128">
        <f t="shared" si="2"/>
        <v>0</v>
      </c>
      <c r="H9" s="128">
        <f t="shared" si="3"/>
        <v>0</v>
      </c>
    </row>
    <row r="10" spans="3:19" x14ac:dyDescent="0.2">
      <c r="C10" s="213"/>
      <c r="D10" s="126">
        <v>6</v>
      </c>
      <c r="E10" s="127">
        <f t="shared" si="0"/>
        <v>0</v>
      </c>
      <c r="F10" s="127">
        <f t="shared" si="1"/>
        <v>0</v>
      </c>
      <c r="G10" s="128">
        <f t="shared" si="2"/>
        <v>0</v>
      </c>
      <c r="H10" s="128">
        <f t="shared" si="3"/>
        <v>0</v>
      </c>
    </row>
    <row r="11" spans="3:19" x14ac:dyDescent="0.2">
      <c r="C11" s="213"/>
      <c r="D11" s="126">
        <v>7</v>
      </c>
      <c r="E11" s="127">
        <f t="shared" si="0"/>
        <v>0</v>
      </c>
      <c r="F11" s="127">
        <f t="shared" si="1"/>
        <v>0</v>
      </c>
      <c r="G11" s="128">
        <f t="shared" si="2"/>
        <v>0</v>
      </c>
      <c r="H11" s="128">
        <f t="shared" si="3"/>
        <v>0</v>
      </c>
    </row>
    <row r="12" spans="3:19" x14ac:dyDescent="0.2">
      <c r="C12" s="213"/>
      <c r="D12" s="126">
        <v>8</v>
      </c>
      <c r="E12" s="127">
        <f t="shared" si="0"/>
        <v>0</v>
      </c>
      <c r="F12" s="127">
        <f t="shared" si="1"/>
        <v>0</v>
      </c>
      <c r="G12" s="128">
        <f t="shared" si="2"/>
        <v>0</v>
      </c>
      <c r="H12" s="128">
        <f t="shared" si="3"/>
        <v>0</v>
      </c>
    </row>
    <row r="13" spans="3:19" x14ac:dyDescent="0.2">
      <c r="C13" s="213"/>
      <c r="D13" s="126">
        <v>9</v>
      </c>
      <c r="E13" s="127">
        <f t="shared" si="0"/>
        <v>0</v>
      </c>
      <c r="F13" s="127">
        <f t="shared" si="1"/>
        <v>0</v>
      </c>
      <c r="G13" s="128">
        <f t="shared" si="2"/>
        <v>0</v>
      </c>
      <c r="H13" s="128">
        <f t="shared" si="3"/>
        <v>0</v>
      </c>
    </row>
    <row r="14" spans="3:19" x14ac:dyDescent="0.2">
      <c r="C14" s="213"/>
      <c r="D14" s="126">
        <v>10</v>
      </c>
      <c r="E14" s="127">
        <f t="shared" si="0"/>
        <v>0</v>
      </c>
      <c r="F14" s="127">
        <f t="shared" si="1"/>
        <v>0</v>
      </c>
      <c r="G14" s="128">
        <f t="shared" si="2"/>
        <v>0</v>
      </c>
      <c r="H14" s="128">
        <f t="shared" si="3"/>
        <v>0</v>
      </c>
    </row>
    <row r="15" spans="3:19" x14ac:dyDescent="0.2">
      <c r="C15" s="213"/>
      <c r="D15" s="126">
        <v>11</v>
      </c>
      <c r="E15" s="127">
        <f t="shared" si="0"/>
        <v>0</v>
      </c>
      <c r="F15" s="127">
        <f t="shared" si="1"/>
        <v>0</v>
      </c>
      <c r="G15" s="128">
        <f t="shared" si="2"/>
        <v>0</v>
      </c>
      <c r="H15" s="128">
        <f t="shared" si="3"/>
        <v>0</v>
      </c>
    </row>
    <row r="16" spans="3:19" x14ac:dyDescent="0.2">
      <c r="C16" s="213"/>
      <c r="D16" s="126">
        <v>12</v>
      </c>
      <c r="E16" s="127">
        <f t="shared" si="0"/>
        <v>0</v>
      </c>
      <c r="F16" s="127">
        <f t="shared" si="1"/>
        <v>0</v>
      </c>
      <c r="G16" s="128">
        <f t="shared" si="2"/>
        <v>0</v>
      </c>
      <c r="H16" s="128">
        <f t="shared" si="3"/>
        <v>0</v>
      </c>
    </row>
    <row r="17" spans="3:8" x14ac:dyDescent="0.2">
      <c r="C17" s="214" t="s">
        <v>178</v>
      </c>
      <c r="D17" s="131">
        <v>13</v>
      </c>
      <c r="E17" s="129">
        <f>E71</f>
        <v>0</v>
      </c>
      <c r="F17" s="129">
        <f t="shared" ref="F17:F23" si="4">M71</f>
        <v>0</v>
      </c>
      <c r="G17" s="130">
        <f>G71</f>
        <v>0</v>
      </c>
      <c r="H17" s="130">
        <f t="shared" ref="H17:H23" si="5">L71</f>
        <v>0</v>
      </c>
    </row>
    <row r="18" spans="3:8" x14ac:dyDescent="0.2">
      <c r="C18" s="214"/>
      <c r="D18" s="131">
        <v>14</v>
      </c>
      <c r="E18" s="129">
        <f t="shared" ref="E18:E23" si="6">E72</f>
        <v>0</v>
      </c>
      <c r="F18" s="129">
        <f t="shared" si="4"/>
        <v>0</v>
      </c>
      <c r="G18" s="130">
        <f t="shared" ref="G18:G23" si="7">G72</f>
        <v>0</v>
      </c>
      <c r="H18" s="130">
        <f t="shared" si="5"/>
        <v>0</v>
      </c>
    </row>
    <row r="19" spans="3:8" x14ac:dyDescent="0.2">
      <c r="C19" s="214"/>
      <c r="D19" s="131">
        <v>15</v>
      </c>
      <c r="E19" s="129">
        <f t="shared" si="6"/>
        <v>0</v>
      </c>
      <c r="F19" s="129">
        <f t="shared" si="4"/>
        <v>0</v>
      </c>
      <c r="G19" s="130">
        <f t="shared" si="7"/>
        <v>0</v>
      </c>
      <c r="H19" s="130">
        <f t="shared" si="5"/>
        <v>0</v>
      </c>
    </row>
    <row r="20" spans="3:8" x14ac:dyDescent="0.2">
      <c r="C20" s="214"/>
      <c r="D20" s="131">
        <v>16</v>
      </c>
      <c r="E20" s="129">
        <f t="shared" si="6"/>
        <v>0</v>
      </c>
      <c r="F20" s="129">
        <f t="shared" si="4"/>
        <v>0</v>
      </c>
      <c r="G20" s="130">
        <f t="shared" si="7"/>
        <v>0</v>
      </c>
      <c r="H20" s="130">
        <f t="shared" si="5"/>
        <v>0</v>
      </c>
    </row>
    <row r="21" spans="3:8" x14ac:dyDescent="0.2">
      <c r="C21" s="214"/>
      <c r="D21" s="131">
        <v>17</v>
      </c>
      <c r="E21" s="129">
        <f t="shared" si="6"/>
        <v>0</v>
      </c>
      <c r="F21" s="129">
        <f t="shared" si="4"/>
        <v>0</v>
      </c>
      <c r="G21" s="130">
        <f t="shared" si="7"/>
        <v>0</v>
      </c>
      <c r="H21" s="130">
        <f t="shared" si="5"/>
        <v>0</v>
      </c>
    </row>
    <row r="22" spans="3:8" x14ac:dyDescent="0.2">
      <c r="C22" s="214"/>
      <c r="D22" s="131">
        <v>18</v>
      </c>
      <c r="E22" s="129">
        <f t="shared" si="6"/>
        <v>0</v>
      </c>
      <c r="F22" s="129">
        <f t="shared" si="4"/>
        <v>0</v>
      </c>
      <c r="G22" s="130">
        <f t="shared" si="7"/>
        <v>0</v>
      </c>
      <c r="H22" s="130">
        <f t="shared" si="5"/>
        <v>0</v>
      </c>
    </row>
    <row r="23" spans="3:8" x14ac:dyDescent="0.2">
      <c r="C23" s="214"/>
      <c r="D23" s="131">
        <v>19</v>
      </c>
      <c r="E23" s="129">
        <f t="shared" si="6"/>
        <v>0</v>
      </c>
      <c r="F23" s="129">
        <f t="shared" si="4"/>
        <v>0</v>
      </c>
      <c r="G23" s="130">
        <f t="shared" si="7"/>
        <v>0</v>
      </c>
      <c r="H23" s="130">
        <f t="shared" si="5"/>
        <v>0</v>
      </c>
    </row>
    <row r="24" spans="3:8" x14ac:dyDescent="0.2">
      <c r="C24" s="215" t="s">
        <v>179</v>
      </c>
      <c r="D24" s="135">
        <v>20</v>
      </c>
      <c r="E24" s="136" t="str">
        <f>E86</f>
        <v>Adquisición de vehículos eléctricos «enchufables» y de pila de combustible</v>
      </c>
      <c r="F24" s="136" t="str">
        <f>M85</f>
        <v>IV. Movilidad. Vehículos</v>
      </c>
      <c r="G24" s="137">
        <f>G86</f>
        <v>30000</v>
      </c>
      <c r="H24" s="137">
        <f t="shared" ref="H24:H30" si="8">L86</f>
        <v>30000</v>
      </c>
    </row>
    <row r="25" spans="3:8" x14ac:dyDescent="0.2">
      <c r="C25" s="215"/>
      <c r="D25" s="135">
        <v>21</v>
      </c>
      <c r="E25" s="136">
        <f t="shared" ref="E25:E30" si="9">E87</f>
        <v>0</v>
      </c>
      <c r="F25" s="136" t="str">
        <f t="shared" ref="F25:F30" si="10">M86</f>
        <v>IV. Movilidad. Vehículos</v>
      </c>
      <c r="G25" s="137">
        <f t="shared" ref="G25:G30" si="11">G87</f>
        <v>0</v>
      </c>
      <c r="H25" s="137">
        <f t="shared" si="8"/>
        <v>0</v>
      </c>
    </row>
    <row r="26" spans="3:8" x14ac:dyDescent="0.2">
      <c r="C26" s="215"/>
      <c r="D26" s="135">
        <v>22</v>
      </c>
      <c r="E26" s="136">
        <f t="shared" si="9"/>
        <v>0</v>
      </c>
      <c r="F26" s="136" t="str">
        <f t="shared" si="10"/>
        <v>IV. Movilidad. Vehículos</v>
      </c>
      <c r="G26" s="137">
        <f t="shared" si="11"/>
        <v>0</v>
      </c>
      <c r="H26" s="137">
        <f t="shared" si="8"/>
        <v>0</v>
      </c>
    </row>
    <row r="27" spans="3:8" x14ac:dyDescent="0.2">
      <c r="C27" s="215"/>
      <c r="D27" s="135">
        <v>23</v>
      </c>
      <c r="E27" s="136">
        <f t="shared" si="9"/>
        <v>0</v>
      </c>
      <c r="F27" s="136" t="str">
        <f t="shared" si="10"/>
        <v>IV. Movilidad. Vehículos</v>
      </c>
      <c r="G27" s="137">
        <f t="shared" si="11"/>
        <v>0</v>
      </c>
      <c r="H27" s="137">
        <f t="shared" si="8"/>
        <v>0</v>
      </c>
    </row>
    <row r="28" spans="3:8" x14ac:dyDescent="0.2">
      <c r="C28" s="215"/>
      <c r="D28" s="135">
        <v>24</v>
      </c>
      <c r="E28" s="136">
        <f t="shared" si="9"/>
        <v>0</v>
      </c>
      <c r="F28" s="136" t="str">
        <f t="shared" si="10"/>
        <v>IV. Movilidad. Vehículos</v>
      </c>
      <c r="G28" s="137">
        <f t="shared" si="11"/>
        <v>0</v>
      </c>
      <c r="H28" s="137">
        <f t="shared" si="8"/>
        <v>0</v>
      </c>
    </row>
    <row r="29" spans="3:8" x14ac:dyDescent="0.2">
      <c r="C29" s="215"/>
      <c r="D29" s="135">
        <v>25</v>
      </c>
      <c r="E29" s="136">
        <f t="shared" si="9"/>
        <v>0</v>
      </c>
      <c r="F29" s="136" t="str">
        <f t="shared" si="10"/>
        <v>IV. Movilidad. Vehículos</v>
      </c>
      <c r="G29" s="137">
        <f t="shared" si="11"/>
        <v>0</v>
      </c>
      <c r="H29" s="137">
        <f t="shared" si="8"/>
        <v>0</v>
      </c>
    </row>
    <row r="30" spans="3:8" x14ac:dyDescent="0.2">
      <c r="C30" s="215"/>
      <c r="D30" s="135">
        <v>26</v>
      </c>
      <c r="E30" s="136">
        <f t="shared" si="9"/>
        <v>0</v>
      </c>
      <c r="F30" s="136" t="str">
        <f t="shared" si="10"/>
        <v>IV. Movilidad. Vehículos</v>
      </c>
      <c r="G30" s="137">
        <f t="shared" si="11"/>
        <v>0</v>
      </c>
      <c r="H30" s="137">
        <f t="shared" si="8"/>
        <v>0</v>
      </c>
    </row>
    <row r="31" spans="3:8" x14ac:dyDescent="0.2">
      <c r="C31" s="139" t="s">
        <v>125</v>
      </c>
      <c r="D31" s="132">
        <v>27</v>
      </c>
      <c r="E31" s="133" t="str">
        <f>E100</f>
        <v>Desarrollo general del proyecto (DGP)</v>
      </c>
      <c r="F31" s="133" t="str">
        <f>M100</f>
        <v>DGP</v>
      </c>
      <c r="G31" s="134">
        <f>G100</f>
        <v>1000</v>
      </c>
      <c r="H31" s="134">
        <f>L100</f>
        <v>1000</v>
      </c>
    </row>
    <row r="32" spans="3:8" x14ac:dyDescent="0.2">
      <c r="D32" s="97"/>
      <c r="E32" s="98" t="s">
        <v>124</v>
      </c>
      <c r="F32" s="99"/>
      <c r="G32" s="99">
        <f>SUM(G5:G31)</f>
        <v>131000</v>
      </c>
      <c r="H32" s="99">
        <f>SUM(H5:H31)</f>
        <v>119000</v>
      </c>
    </row>
    <row r="33" spans="4:14" x14ac:dyDescent="0.2">
      <c r="E33" s="96"/>
      <c r="F33" s="96"/>
      <c r="G33" s="96"/>
    </row>
    <row r="34" spans="4:14" x14ac:dyDescent="0.2">
      <c r="E34" s="96"/>
      <c r="F34" s="96"/>
      <c r="G34" s="96"/>
    </row>
    <row r="35" spans="4:14" x14ac:dyDescent="0.2">
      <c r="F35" s="96"/>
      <c r="G35" s="96"/>
    </row>
    <row r="40" spans="4:14" ht="21" x14ac:dyDescent="0.35">
      <c r="D40" s="204" t="s">
        <v>63</v>
      </c>
      <c r="E40" s="205"/>
      <c r="F40" s="205"/>
      <c r="G40" s="205"/>
      <c r="H40" s="205"/>
      <c r="I40" s="205"/>
      <c r="J40" s="205"/>
      <c r="K40" s="205"/>
      <c r="L40" s="205"/>
      <c r="M40" s="206"/>
    </row>
    <row r="41" spans="4:14" ht="47.25" customHeight="1" x14ac:dyDescent="0.2">
      <c r="D41" s="61"/>
      <c r="E41" s="62" t="s">
        <v>75</v>
      </c>
      <c r="F41" s="63" t="s">
        <v>2</v>
      </c>
      <c r="G41" s="63" t="s">
        <v>50</v>
      </c>
      <c r="H41" s="63" t="s">
        <v>108</v>
      </c>
      <c r="I41" s="63" t="s">
        <v>102</v>
      </c>
      <c r="J41" s="63" t="s">
        <v>109</v>
      </c>
      <c r="K41" s="63" t="s">
        <v>103</v>
      </c>
      <c r="L41" s="63" t="s">
        <v>199</v>
      </c>
      <c r="M41" s="63" t="s">
        <v>104</v>
      </c>
      <c r="N41" s="63" t="s">
        <v>128</v>
      </c>
    </row>
    <row r="42" spans="4:14" ht="29.25" customHeight="1" x14ac:dyDescent="0.2">
      <c r="D42" s="64"/>
      <c r="E42" s="26" t="s">
        <v>64</v>
      </c>
      <c r="F42" s="65" t="s">
        <v>51</v>
      </c>
      <c r="G42" s="219" t="s">
        <v>52</v>
      </c>
      <c r="H42" s="219"/>
      <c r="I42" s="219"/>
      <c r="J42" s="219"/>
      <c r="K42" s="219"/>
      <c r="L42" s="193"/>
      <c r="M42" s="66" t="s">
        <v>53</v>
      </c>
      <c r="N42" s="66"/>
    </row>
    <row r="43" spans="4:14" x14ac:dyDescent="0.2">
      <c r="D43" s="67">
        <f>Datos!C6</f>
        <v>1</v>
      </c>
      <c r="E43" s="68" t="str">
        <f>Datos!D6</f>
        <v>Instalación Fotovoltaica</v>
      </c>
      <c r="F43" s="68">
        <f>Datos!E6</f>
        <v>100</v>
      </c>
      <c r="G43" s="68">
        <f>Datos!F6</f>
        <v>1000</v>
      </c>
      <c r="H43" s="68">
        <f t="array" ref="H43">IF(E43=0,0,VLOOKUP(E43,'A III Tipo 1'!$B$2:$D$15,2,FALSE))</f>
        <v>120</v>
      </c>
      <c r="I43" s="68">
        <f>G43-H43</f>
        <v>880</v>
      </c>
      <c r="J43" s="68">
        <f t="array" ref="J43">IF(E43=0,0,VLOOKUP(E43,'A III Tipo 1'!$B$2:$D$15,3,FALSE))</f>
        <v>1068</v>
      </c>
      <c r="K43" s="68">
        <f>MIN(I43:J43)</f>
        <v>880</v>
      </c>
      <c r="L43" s="68">
        <f>IFERROR(F43*G43,0)</f>
        <v>100000</v>
      </c>
      <c r="M43" s="68">
        <f>K43*F43</f>
        <v>88000</v>
      </c>
      <c r="N43" s="68" t="str">
        <f t="array" ref="N43">IF(E43=0,0,VLOOKUP(E43,'A III Tipo 1'!$B$2:$E$15,4,FALSE))</f>
        <v>I. EERR eléctricas</v>
      </c>
    </row>
    <row r="44" spans="4:14" x14ac:dyDescent="0.2">
      <c r="D44" s="67">
        <f>Datos!C7</f>
        <v>2</v>
      </c>
      <c r="E44" s="68">
        <f>Datos!D7</f>
        <v>0</v>
      </c>
      <c r="F44" s="68">
        <f>Datos!E7</f>
        <v>0</v>
      </c>
      <c r="G44" s="68">
        <f>Datos!F7</f>
        <v>0</v>
      </c>
      <c r="H44" s="68">
        <f t="array" ref="H44">IF(E44=0,0,VLOOKUP(E44,'A III Tipo 1'!$B$2:$D$15,2,FALSE))</f>
        <v>0</v>
      </c>
      <c r="I44" s="68">
        <f t="shared" ref="I44:I54" si="12">G44-H44</f>
        <v>0</v>
      </c>
      <c r="J44" s="68">
        <f t="array" ref="J44">IF(E44=0,0,VLOOKUP(E44,'A III Tipo 1'!$B$2:$D$15,3,FALSE))</f>
        <v>0</v>
      </c>
      <c r="K44" s="68">
        <f t="shared" ref="K44:K54" si="13">MIN(I44:J44)</f>
        <v>0</v>
      </c>
      <c r="L44" s="68">
        <f t="shared" ref="L44:L54" si="14">IFERROR(F44*G44,0)</f>
        <v>0</v>
      </c>
      <c r="M44" s="68">
        <f t="shared" ref="M44:M54" si="15">K44*F44</f>
        <v>0</v>
      </c>
      <c r="N44" s="68">
        <f t="array" ref="N44">IF(E44=0,0,VLOOKUP(E44,'A III Tipo 1'!$B$2:$E$15,4,FALSE))</f>
        <v>0</v>
      </c>
    </row>
    <row r="45" spans="4:14" x14ac:dyDescent="0.2">
      <c r="D45" s="67">
        <f>Datos!C8</f>
        <v>3</v>
      </c>
      <c r="E45" s="68">
        <f>Datos!D8</f>
        <v>0</v>
      </c>
      <c r="F45" s="68">
        <f>Datos!E8</f>
        <v>0</v>
      </c>
      <c r="G45" s="68">
        <f>Datos!F8</f>
        <v>0</v>
      </c>
      <c r="H45" s="68">
        <f t="array" ref="H45">IF(E45=0,0,VLOOKUP(E45,'A III Tipo 1'!$B$2:$D$15,2,FALSE))</f>
        <v>0</v>
      </c>
      <c r="I45" s="68">
        <f t="shared" si="12"/>
        <v>0</v>
      </c>
      <c r="J45" s="68">
        <f t="array" ref="J45">IF(E45=0,0,VLOOKUP(E45,'A III Tipo 1'!$B$2:$D$15,3,FALSE))</f>
        <v>0</v>
      </c>
      <c r="K45" s="68">
        <f t="shared" si="13"/>
        <v>0</v>
      </c>
      <c r="L45" s="68">
        <f t="shared" si="14"/>
        <v>0</v>
      </c>
      <c r="M45" s="68">
        <f t="shared" si="15"/>
        <v>0</v>
      </c>
      <c r="N45" s="68">
        <f t="array" ref="N45">IF(E45=0,0,VLOOKUP(E45,'A III Tipo 1'!$B$2:$E$15,4,FALSE))</f>
        <v>0</v>
      </c>
    </row>
    <row r="46" spans="4:14" x14ac:dyDescent="0.2">
      <c r="D46" s="67">
        <f>Datos!C9</f>
        <v>4</v>
      </c>
      <c r="E46" s="68">
        <f>Datos!D9</f>
        <v>0</v>
      </c>
      <c r="F46" s="68">
        <f>Datos!E9</f>
        <v>0</v>
      </c>
      <c r="G46" s="68">
        <f>Datos!F9</f>
        <v>0</v>
      </c>
      <c r="H46" s="68">
        <f t="array" ref="H46">IF(E46=0,0,VLOOKUP(E46,'A III Tipo 1'!$B$2:$D$15,2,FALSE))</f>
        <v>0</v>
      </c>
      <c r="I46" s="68">
        <f t="shared" si="12"/>
        <v>0</v>
      </c>
      <c r="J46" s="68">
        <f t="array" ref="J46">IF(E46=0,0,VLOOKUP(E46,'A III Tipo 1'!$B$2:$D$15,3,FALSE))</f>
        <v>0</v>
      </c>
      <c r="K46" s="68">
        <f t="shared" si="13"/>
        <v>0</v>
      </c>
      <c r="L46" s="68">
        <f t="shared" si="14"/>
        <v>0</v>
      </c>
      <c r="M46" s="68">
        <f t="shared" si="15"/>
        <v>0</v>
      </c>
      <c r="N46" s="68">
        <f t="array" ref="N46">IF(E46=0,0,VLOOKUP(E46,'A III Tipo 1'!$B$2:$E$15,4,FALSE))</f>
        <v>0</v>
      </c>
    </row>
    <row r="47" spans="4:14" x14ac:dyDescent="0.2">
      <c r="D47" s="67">
        <f>Datos!C10</f>
        <v>5</v>
      </c>
      <c r="E47" s="68">
        <f>Datos!D10</f>
        <v>0</v>
      </c>
      <c r="F47" s="68">
        <f>Datos!E10</f>
        <v>0</v>
      </c>
      <c r="G47" s="68">
        <f>Datos!F10</f>
        <v>0</v>
      </c>
      <c r="H47" s="68">
        <f t="array" ref="H47">IF(E47=0,0,VLOOKUP(E47,'A III Tipo 1'!$B$2:$D$15,2,FALSE))</f>
        <v>0</v>
      </c>
      <c r="I47" s="68">
        <f>G47-H47</f>
        <v>0</v>
      </c>
      <c r="J47" s="68">
        <f t="array" ref="J47">IF(E47=0,0,VLOOKUP(E47,'A III Tipo 1'!$B$2:$D$15,3,FALSE))</f>
        <v>0</v>
      </c>
      <c r="K47" s="68">
        <f t="shared" si="13"/>
        <v>0</v>
      </c>
      <c r="L47" s="68">
        <f t="shared" si="14"/>
        <v>0</v>
      </c>
      <c r="M47" s="68">
        <f t="shared" si="15"/>
        <v>0</v>
      </c>
      <c r="N47" s="68">
        <f t="array" ref="N47">IF(E47=0,0,VLOOKUP(E47,'A III Tipo 1'!$B$2:$E$15,4,FALSE))</f>
        <v>0</v>
      </c>
    </row>
    <row r="48" spans="4:14" x14ac:dyDescent="0.2">
      <c r="D48" s="67">
        <f>Datos!C11</f>
        <v>6</v>
      </c>
      <c r="E48" s="68">
        <f>Datos!D11</f>
        <v>0</v>
      </c>
      <c r="F48" s="68">
        <f>Datos!E11</f>
        <v>0</v>
      </c>
      <c r="G48" s="68">
        <f>Datos!F11</f>
        <v>0</v>
      </c>
      <c r="H48" s="68">
        <f t="array" ref="H48">IF(E48=0,0,VLOOKUP(E48,'A III Tipo 1'!$B$2:$D$15,2,FALSE))</f>
        <v>0</v>
      </c>
      <c r="I48" s="68">
        <f t="shared" ref="I48:I52" si="16">G48-H48</f>
        <v>0</v>
      </c>
      <c r="J48" s="68">
        <f t="array" ref="J48">IF(E48=0,0,VLOOKUP(E48,'A III Tipo 1'!$B$2:$D$15,3,FALSE))</f>
        <v>0</v>
      </c>
      <c r="K48" s="68">
        <f t="shared" ref="K48:K52" si="17">MIN(I48:J48)</f>
        <v>0</v>
      </c>
      <c r="L48" s="68">
        <f t="shared" si="14"/>
        <v>0</v>
      </c>
      <c r="M48" s="68">
        <f t="shared" ref="M48:M52" si="18">K48*F48</f>
        <v>0</v>
      </c>
      <c r="N48" s="68">
        <f t="array" ref="N48">IF(E48=0,0,VLOOKUP(E48,'A III Tipo 1'!$B$2:$E$15,4,FALSE))</f>
        <v>0</v>
      </c>
    </row>
    <row r="49" spans="4:14" x14ac:dyDescent="0.2">
      <c r="D49" s="67">
        <f>Datos!C12</f>
        <v>7</v>
      </c>
      <c r="E49" s="68">
        <f>Datos!D12</f>
        <v>0</v>
      </c>
      <c r="F49" s="68">
        <f>Datos!E12</f>
        <v>0</v>
      </c>
      <c r="G49" s="68">
        <f>Datos!F12</f>
        <v>0</v>
      </c>
      <c r="H49" s="68">
        <f t="array" ref="H49">IF(E49=0,0,VLOOKUP(E49,'A III Tipo 1'!$B$2:$D$15,2,FALSE))</f>
        <v>0</v>
      </c>
      <c r="I49" s="68">
        <f t="shared" si="16"/>
        <v>0</v>
      </c>
      <c r="J49" s="68">
        <f t="array" ref="J49">IF(E49=0,0,VLOOKUP(E49,'A III Tipo 1'!$B$2:$D$15,3,FALSE))</f>
        <v>0</v>
      </c>
      <c r="K49" s="68">
        <f t="shared" si="17"/>
        <v>0</v>
      </c>
      <c r="L49" s="68">
        <f t="shared" si="14"/>
        <v>0</v>
      </c>
      <c r="M49" s="68">
        <f t="shared" si="18"/>
        <v>0</v>
      </c>
      <c r="N49" s="68">
        <f t="array" ref="N49">IF(E49=0,0,VLOOKUP(E49,'A III Tipo 1'!$B$2:$E$15,4,FALSE))</f>
        <v>0</v>
      </c>
    </row>
    <row r="50" spans="4:14" x14ac:dyDescent="0.2">
      <c r="D50" s="67">
        <f>Datos!C13</f>
        <v>8</v>
      </c>
      <c r="E50" s="68">
        <f>Datos!D13</f>
        <v>0</v>
      </c>
      <c r="F50" s="68">
        <f>Datos!E13</f>
        <v>0</v>
      </c>
      <c r="G50" s="68">
        <f>Datos!F13</f>
        <v>0</v>
      </c>
      <c r="H50" s="68">
        <f t="array" ref="H50">IF(E50=0,0,VLOOKUP(E50,'A III Tipo 1'!$B$2:$D$15,2,FALSE))</f>
        <v>0</v>
      </c>
      <c r="I50" s="68">
        <f t="shared" si="16"/>
        <v>0</v>
      </c>
      <c r="J50" s="68">
        <f t="array" ref="J50">IF(E50=0,0,VLOOKUP(E50,'A III Tipo 1'!$B$2:$D$15,3,FALSE))</f>
        <v>0</v>
      </c>
      <c r="K50" s="68">
        <f t="shared" si="17"/>
        <v>0</v>
      </c>
      <c r="L50" s="68">
        <f t="shared" si="14"/>
        <v>0</v>
      </c>
      <c r="M50" s="68">
        <f t="shared" si="18"/>
        <v>0</v>
      </c>
      <c r="N50" s="68">
        <f t="array" ref="N50">IF(E50=0,0,VLOOKUP(E50,'A III Tipo 1'!$B$2:$E$15,4,FALSE))</f>
        <v>0</v>
      </c>
    </row>
    <row r="51" spans="4:14" x14ac:dyDescent="0.2">
      <c r="D51" s="67">
        <f>Datos!C14</f>
        <v>9</v>
      </c>
      <c r="E51" s="68">
        <f>Datos!D14</f>
        <v>0</v>
      </c>
      <c r="F51" s="68">
        <f>Datos!E14</f>
        <v>0</v>
      </c>
      <c r="G51" s="68">
        <f>Datos!F14</f>
        <v>0</v>
      </c>
      <c r="H51" s="68">
        <f t="array" ref="H51">IF(E51=0,0,VLOOKUP(E51,'A III Tipo 1'!$B$2:$D$15,2,FALSE))</f>
        <v>0</v>
      </c>
      <c r="I51" s="68">
        <f t="shared" si="16"/>
        <v>0</v>
      </c>
      <c r="J51" s="68">
        <f t="array" ref="J51">IF(E51=0,0,VLOOKUP(E51,'A III Tipo 1'!$B$2:$D$15,3,FALSE))</f>
        <v>0</v>
      </c>
      <c r="K51" s="68">
        <f t="shared" si="17"/>
        <v>0</v>
      </c>
      <c r="L51" s="68">
        <f t="shared" si="14"/>
        <v>0</v>
      </c>
      <c r="M51" s="68">
        <f t="shared" si="18"/>
        <v>0</v>
      </c>
      <c r="N51" s="68">
        <f t="array" ref="N51">IF(E51=0,0,VLOOKUP(E51,'A III Tipo 1'!$B$2:$E$15,4,FALSE))</f>
        <v>0</v>
      </c>
    </row>
    <row r="52" spans="4:14" x14ac:dyDescent="0.2">
      <c r="D52" s="67">
        <f>Datos!C15</f>
        <v>10</v>
      </c>
      <c r="E52" s="68">
        <f>Datos!D15</f>
        <v>0</v>
      </c>
      <c r="F52" s="68">
        <f>Datos!E15</f>
        <v>0</v>
      </c>
      <c r="G52" s="68">
        <f>Datos!F15</f>
        <v>0</v>
      </c>
      <c r="H52" s="68">
        <f t="array" ref="H52">IF(E52=0,0,VLOOKUP(E52,'A III Tipo 1'!$B$2:$D$15,2,FALSE))</f>
        <v>0</v>
      </c>
      <c r="I52" s="68">
        <f t="shared" si="16"/>
        <v>0</v>
      </c>
      <c r="J52" s="68">
        <f t="array" ref="J52">IF(E52=0,0,VLOOKUP(E52,'A III Tipo 1'!$B$2:$D$15,3,FALSE))</f>
        <v>0</v>
      </c>
      <c r="K52" s="68">
        <f t="shared" si="17"/>
        <v>0</v>
      </c>
      <c r="L52" s="68">
        <f t="shared" si="14"/>
        <v>0</v>
      </c>
      <c r="M52" s="68">
        <f t="shared" si="18"/>
        <v>0</v>
      </c>
      <c r="N52" s="68">
        <f t="array" ref="N52">IF(E52=0,0,VLOOKUP(E52,'A III Tipo 1'!$B$2:$E$15,4,FALSE))</f>
        <v>0</v>
      </c>
    </row>
    <row r="53" spans="4:14" x14ac:dyDescent="0.2">
      <c r="D53" s="67">
        <f>Datos!C16</f>
        <v>11</v>
      </c>
      <c r="E53" s="68">
        <f>Datos!D16</f>
        <v>0</v>
      </c>
      <c r="F53" s="68">
        <f>Datos!E16</f>
        <v>0</v>
      </c>
      <c r="G53" s="68">
        <f>Datos!F16</f>
        <v>0</v>
      </c>
      <c r="H53" s="68">
        <f t="array" ref="H53">IF(E53=0,0,VLOOKUP(E53,'A III Tipo 1'!$B$2:$D$15,2,FALSE))</f>
        <v>0</v>
      </c>
      <c r="I53" s="68">
        <f t="shared" si="12"/>
        <v>0</v>
      </c>
      <c r="J53" s="68">
        <f t="array" ref="J53">IF(E53=0,0,VLOOKUP(E53,'A III Tipo 1'!$B$2:$D$15,3,FALSE))</f>
        <v>0</v>
      </c>
      <c r="K53" s="68">
        <f t="shared" si="13"/>
        <v>0</v>
      </c>
      <c r="L53" s="68">
        <f t="shared" si="14"/>
        <v>0</v>
      </c>
      <c r="M53" s="68">
        <f t="shared" si="15"/>
        <v>0</v>
      </c>
      <c r="N53" s="68">
        <f t="array" ref="N53">IF(E53=0,0,VLOOKUP(E53,'A III Tipo 1'!$B$2:$E$15,4,FALSE))</f>
        <v>0</v>
      </c>
    </row>
    <row r="54" spans="4:14" x14ac:dyDescent="0.2">
      <c r="D54" s="67" t="str">
        <f>Datos!C17</f>
        <v>…</v>
      </c>
      <c r="E54" s="68">
        <f>Datos!D17</f>
        <v>0</v>
      </c>
      <c r="F54" s="68">
        <f>Datos!E17</f>
        <v>0</v>
      </c>
      <c r="G54" s="68">
        <f>Datos!F17</f>
        <v>0</v>
      </c>
      <c r="H54" s="68">
        <f t="array" ref="H54">IF(E54=0,0,VLOOKUP(E54,'A III Tipo 1'!$B$2:$D$15,2,FALSE))</f>
        <v>0</v>
      </c>
      <c r="I54" s="68">
        <f t="shared" si="12"/>
        <v>0</v>
      </c>
      <c r="J54" s="68">
        <f t="array" ref="J54">IF(E54=0,0,VLOOKUP(E54,'A III Tipo 1'!$B$2:$D$15,3,FALSE))</f>
        <v>0</v>
      </c>
      <c r="K54" s="68">
        <f t="shared" si="13"/>
        <v>0</v>
      </c>
      <c r="L54" s="68">
        <f t="shared" si="14"/>
        <v>0</v>
      </c>
      <c r="M54" s="68">
        <f t="shared" si="15"/>
        <v>0</v>
      </c>
      <c r="N54" s="68">
        <f t="array" ref="N54">IF(E54=0,0,VLOOKUP(E54,'A III Tipo 1'!$B$2:$E$15,4,FALSE))</f>
        <v>0</v>
      </c>
    </row>
    <row r="56" spans="4:14" x14ac:dyDescent="0.2">
      <c r="D56" s="60"/>
      <c r="E56" s="28" t="s">
        <v>106</v>
      </c>
      <c r="F56" s="59"/>
      <c r="G56" s="59"/>
      <c r="H56" s="59"/>
      <c r="I56" s="59"/>
      <c r="J56" s="59"/>
      <c r="K56" s="59"/>
      <c r="L56" s="59"/>
      <c r="M56" s="59"/>
    </row>
    <row r="57" spans="4:14" x14ac:dyDescent="0.2">
      <c r="D57" s="60"/>
      <c r="E57" s="28" t="s">
        <v>105</v>
      </c>
      <c r="F57" s="59"/>
      <c r="G57" s="59"/>
      <c r="H57" s="59"/>
      <c r="I57" s="59"/>
      <c r="J57" s="59"/>
      <c r="K57" s="59"/>
      <c r="L57" s="59"/>
      <c r="M57" s="59"/>
    </row>
    <row r="58" spans="4:14" x14ac:dyDescent="0.2">
      <c r="D58" s="60"/>
      <c r="E58" s="28" t="s">
        <v>107</v>
      </c>
      <c r="F58" s="59"/>
      <c r="G58" s="59"/>
      <c r="H58" s="59"/>
      <c r="I58" s="59"/>
      <c r="J58" s="59"/>
      <c r="K58" s="59"/>
      <c r="L58" s="59"/>
      <c r="M58" s="59"/>
    </row>
    <row r="59" spans="4:14" x14ac:dyDescent="0.2">
      <c r="D59" s="60"/>
      <c r="E59" s="28" t="s">
        <v>110</v>
      </c>
      <c r="F59" s="59"/>
      <c r="G59" s="59"/>
      <c r="H59" s="59"/>
      <c r="I59" s="59"/>
      <c r="J59" s="59"/>
      <c r="K59" s="59"/>
      <c r="L59" s="59"/>
      <c r="M59" s="59"/>
    </row>
    <row r="60" spans="4:14" x14ac:dyDescent="0.2">
      <c r="D60" s="60"/>
      <c r="E60" s="28" t="s">
        <v>198</v>
      </c>
      <c r="F60" s="59"/>
      <c r="G60" s="59"/>
      <c r="H60" s="59"/>
      <c r="I60" s="59"/>
      <c r="J60" s="59"/>
      <c r="K60" s="59"/>
      <c r="L60" s="59"/>
      <c r="M60" s="59"/>
    </row>
    <row r="61" spans="4:14" x14ac:dyDescent="0.2">
      <c r="D61" s="60"/>
      <c r="F61" s="59"/>
      <c r="G61" s="59"/>
      <c r="H61" s="59"/>
      <c r="I61" s="59"/>
      <c r="J61" s="59"/>
      <c r="K61" s="59"/>
      <c r="L61" s="59"/>
      <c r="M61" s="59"/>
    </row>
    <row r="62" spans="4:14" x14ac:dyDescent="0.2">
      <c r="D62" s="60"/>
      <c r="F62" s="59"/>
      <c r="G62" s="59"/>
      <c r="H62" s="59"/>
      <c r="I62" s="59"/>
      <c r="J62" s="59"/>
      <c r="K62" s="59"/>
      <c r="L62" s="59"/>
      <c r="M62" s="59"/>
    </row>
    <row r="63" spans="4:14" x14ac:dyDescent="0.2">
      <c r="D63" s="60"/>
      <c r="F63" s="59"/>
      <c r="G63" s="59"/>
      <c r="H63" s="59"/>
      <c r="I63" s="59"/>
      <c r="J63" s="59"/>
      <c r="K63" s="59"/>
      <c r="L63" s="59"/>
      <c r="M63" s="59"/>
    </row>
    <row r="64" spans="4:14" x14ac:dyDescent="0.2">
      <c r="D64" s="60"/>
      <c r="F64" s="59"/>
      <c r="G64" s="59"/>
      <c r="H64" s="59"/>
      <c r="I64" s="59"/>
      <c r="J64" s="59"/>
      <c r="K64" s="59"/>
      <c r="L64" s="59"/>
      <c r="M64" s="59"/>
    </row>
    <row r="65" spans="4:13" x14ac:dyDescent="0.2">
      <c r="D65" s="60"/>
      <c r="F65" s="59"/>
      <c r="G65" s="59"/>
      <c r="H65" s="59"/>
      <c r="I65" s="59"/>
      <c r="J65" s="59"/>
      <c r="K65" s="59"/>
      <c r="L65" s="59"/>
      <c r="M65" s="59"/>
    </row>
    <row r="66" spans="4:13" x14ac:dyDescent="0.2">
      <c r="D66" s="60"/>
      <c r="F66" s="59"/>
      <c r="G66" s="59"/>
      <c r="H66" s="59"/>
      <c r="I66" s="59"/>
      <c r="J66" s="59"/>
      <c r="K66" s="59"/>
      <c r="L66" s="59"/>
      <c r="M66" s="59"/>
    </row>
    <row r="67" spans="4:13" x14ac:dyDescent="0.2">
      <c r="D67" s="60"/>
      <c r="F67" s="59"/>
      <c r="G67" s="59"/>
      <c r="H67" s="59"/>
      <c r="I67" s="59"/>
      <c r="J67" s="59"/>
      <c r="K67" s="59"/>
      <c r="L67" s="59"/>
      <c r="M67" s="59"/>
    </row>
    <row r="68" spans="4:13" ht="21" x14ac:dyDescent="0.35">
      <c r="D68" s="204" t="s">
        <v>77</v>
      </c>
      <c r="E68" s="205"/>
      <c r="F68" s="205"/>
      <c r="G68" s="205"/>
      <c r="H68" s="205"/>
      <c r="I68" s="205"/>
      <c r="J68" s="205"/>
      <c r="K68" s="205"/>
      <c r="L68" s="205"/>
      <c r="M68" s="206"/>
    </row>
    <row r="69" spans="4:13" ht="51" x14ac:dyDescent="0.2">
      <c r="E69" s="62" t="s">
        <v>3</v>
      </c>
      <c r="F69" s="63"/>
      <c r="G69" s="63" t="s">
        <v>54</v>
      </c>
      <c r="H69" s="63"/>
      <c r="I69" s="63"/>
      <c r="J69" s="63" t="s">
        <v>111</v>
      </c>
      <c r="K69" s="63"/>
      <c r="L69" s="63" t="s">
        <v>112</v>
      </c>
      <c r="M69" s="63" t="s">
        <v>128</v>
      </c>
    </row>
    <row r="70" spans="4:13" ht="12.75" customHeight="1" x14ac:dyDescent="0.2">
      <c r="D70" s="78"/>
      <c r="E70" s="78"/>
      <c r="F70" s="83" t="s">
        <v>64</v>
      </c>
      <c r="G70" s="47" t="s">
        <v>53</v>
      </c>
      <c r="H70" s="74"/>
      <c r="I70" s="74"/>
      <c r="J70" s="47" t="s">
        <v>53</v>
      </c>
      <c r="K70" s="66"/>
      <c r="L70" s="28" t="s">
        <v>53</v>
      </c>
      <c r="M70" s="68"/>
    </row>
    <row r="71" spans="4:13" x14ac:dyDescent="0.2">
      <c r="D71" s="78">
        <f>Datos!C34</f>
        <v>1</v>
      </c>
      <c r="E71" s="68">
        <f>Datos!D34</f>
        <v>0</v>
      </c>
      <c r="F71" s="79"/>
      <c r="G71" s="76">
        <f>Datos!F34</f>
        <v>0</v>
      </c>
      <c r="H71" s="76"/>
      <c r="I71" s="76"/>
      <c r="J71" s="77">
        <f t="array" ref="J71">IF(E71=0,0,VLOOKUP(E71,'A III Tipo 2'!$B$2:$C$6,"2",FALSE))</f>
        <v>0</v>
      </c>
      <c r="K71" s="82"/>
      <c r="L71" s="76">
        <f>MIN(G71:J71)</f>
        <v>0</v>
      </c>
      <c r="M71" s="68">
        <f t="array" ref="M71">IF(E71=0,0,VLOOKUP(E71,'A III Tipo 2'!$B$2:$D$6,3,FALSE))</f>
        <v>0</v>
      </c>
    </row>
    <row r="72" spans="4:13" x14ac:dyDescent="0.2">
      <c r="D72" s="78">
        <f>Datos!C35</f>
        <v>2</v>
      </c>
      <c r="E72" s="68">
        <f>Datos!D35</f>
        <v>0</v>
      </c>
      <c r="F72" s="79"/>
      <c r="G72" s="76">
        <f>Datos!F35</f>
        <v>0</v>
      </c>
      <c r="H72" s="76"/>
      <c r="I72" s="76"/>
      <c r="J72" s="77">
        <f t="array" ref="J72">IF(E72=0,0,VLOOKUP(E72,'A III Tipo 2'!$B$2:$C$6,"2",FALSE))</f>
        <v>0</v>
      </c>
      <c r="K72" s="82"/>
      <c r="L72" s="76">
        <f t="shared" ref="L72:L77" si="19">MIN(G72:J72)</f>
        <v>0</v>
      </c>
      <c r="M72" s="68">
        <f t="array" ref="M72">IF(E72=0,0,VLOOKUP(E72,'A III Tipo 2'!$B$2:$D$6,3,FALSE))</f>
        <v>0</v>
      </c>
    </row>
    <row r="73" spans="4:13" x14ac:dyDescent="0.2">
      <c r="D73" s="78">
        <f>Datos!C36</f>
        <v>3</v>
      </c>
      <c r="E73" s="68">
        <f>Datos!D36</f>
        <v>0</v>
      </c>
      <c r="F73" s="79"/>
      <c r="G73" s="76">
        <f>Datos!F36</f>
        <v>0</v>
      </c>
      <c r="H73" s="76"/>
      <c r="I73" s="76"/>
      <c r="J73" s="77">
        <f t="array" ref="J73">IF(E73=0,0,VLOOKUP(E73,'A III Tipo 2'!$B$2:$C$6,"2",FALSE))</f>
        <v>0</v>
      </c>
      <c r="K73" s="82"/>
      <c r="L73" s="76">
        <f t="shared" si="19"/>
        <v>0</v>
      </c>
      <c r="M73" s="68">
        <f t="array" ref="M73">IF(E73=0,0,VLOOKUP(E73,'A III Tipo 2'!$B$2:$D$6,3,FALSE))</f>
        <v>0</v>
      </c>
    </row>
    <row r="74" spans="4:13" x14ac:dyDescent="0.2">
      <c r="D74" s="78">
        <f>Datos!C37</f>
        <v>4</v>
      </c>
      <c r="E74" s="68">
        <f>Datos!D37</f>
        <v>0</v>
      </c>
      <c r="F74" s="79"/>
      <c r="G74" s="76">
        <f>Datos!F37</f>
        <v>0</v>
      </c>
      <c r="H74" s="76"/>
      <c r="I74" s="76"/>
      <c r="J74" s="77">
        <f t="array" ref="J74">IF(E74=0,0,VLOOKUP(E74,'A III Tipo 2'!$B$2:$C$6,"2",FALSE))</f>
        <v>0</v>
      </c>
      <c r="K74" s="82"/>
      <c r="L74" s="76">
        <f t="shared" si="19"/>
        <v>0</v>
      </c>
      <c r="M74" s="68">
        <f t="array" ref="M74">IF(E74=0,0,VLOOKUP(E74,'A III Tipo 2'!$B$2:$D$6,3,FALSE))</f>
        <v>0</v>
      </c>
    </row>
    <row r="75" spans="4:13" x14ac:dyDescent="0.2">
      <c r="D75" s="78">
        <f>Datos!C38</f>
        <v>5</v>
      </c>
      <c r="E75" s="68">
        <f>Datos!D38</f>
        <v>0</v>
      </c>
      <c r="F75" s="79"/>
      <c r="G75" s="76">
        <f>Datos!F38</f>
        <v>0</v>
      </c>
      <c r="H75" s="76"/>
      <c r="I75" s="76"/>
      <c r="J75" s="77">
        <f t="array" ref="J75">IF(E75=0,0,VLOOKUP(E75,'A III Tipo 2'!$B$2:$C$6,"2",FALSE))</f>
        <v>0</v>
      </c>
      <c r="K75" s="82"/>
      <c r="L75" s="76">
        <f t="shared" si="19"/>
        <v>0</v>
      </c>
      <c r="M75" s="68">
        <f t="array" ref="M75">IF(E75=0,0,VLOOKUP(E75,'A III Tipo 2'!$B$2:$D$6,3,FALSE))</f>
        <v>0</v>
      </c>
    </row>
    <row r="76" spans="4:13" x14ac:dyDescent="0.2">
      <c r="D76" s="78">
        <f>Datos!C39</f>
        <v>6</v>
      </c>
      <c r="E76" s="68">
        <f>Datos!D39</f>
        <v>0</v>
      </c>
      <c r="F76" s="79"/>
      <c r="G76" s="76">
        <f>Datos!F39</f>
        <v>0</v>
      </c>
      <c r="H76" s="76"/>
      <c r="I76" s="76"/>
      <c r="J76" s="77">
        <f t="array" ref="J76">IF(E76=0,0,VLOOKUP(E76,'A III Tipo 2'!$B$2:$C$6,"2",FALSE))</f>
        <v>0</v>
      </c>
      <c r="K76" s="82"/>
      <c r="L76" s="76">
        <f t="shared" si="19"/>
        <v>0</v>
      </c>
      <c r="M76" s="68">
        <f t="array" ref="M76">IF(E76=0,0,VLOOKUP(E76,'A III Tipo 2'!$B$2:$D$6,3,FALSE))</f>
        <v>0</v>
      </c>
    </row>
    <row r="77" spans="4:13" x14ac:dyDescent="0.2">
      <c r="D77" s="78" t="str">
        <f>Datos!C40</f>
        <v>…</v>
      </c>
      <c r="E77" s="68">
        <f>Datos!D40</f>
        <v>0</v>
      </c>
      <c r="F77" s="79"/>
      <c r="G77" s="76">
        <f>Datos!F40</f>
        <v>0</v>
      </c>
      <c r="H77" s="76"/>
      <c r="I77" s="76"/>
      <c r="J77" s="77">
        <f t="array" ref="J77">IF(E77=0,0,VLOOKUP(E77,'A III Tipo 2'!$B$2:$C$6,"2",FALSE))</f>
        <v>0</v>
      </c>
      <c r="K77" s="82"/>
      <c r="L77" s="76">
        <f t="shared" si="19"/>
        <v>0</v>
      </c>
      <c r="M77" s="68">
        <f t="array" ref="M77">IF(E77=0,0,VLOOKUP(E77,'A III Tipo 2'!$B$2:$D$6,3,FALSE))</f>
        <v>0</v>
      </c>
    </row>
    <row r="80" spans="4:13" x14ac:dyDescent="0.2">
      <c r="E80" s="72"/>
      <c r="F80" s="72"/>
      <c r="G80" s="72"/>
      <c r="H80" s="72"/>
      <c r="I80" s="72"/>
      <c r="J80" s="72"/>
      <c r="K80" s="73"/>
      <c r="L80" s="72"/>
      <c r="M80" s="72"/>
    </row>
    <row r="81" spans="4:17" x14ac:dyDescent="0.2">
      <c r="E81" s="72"/>
      <c r="F81" s="72"/>
      <c r="G81" s="72"/>
      <c r="H81" s="72"/>
      <c r="I81" s="72"/>
      <c r="J81" s="72"/>
      <c r="K81" s="73"/>
      <c r="L81" s="72"/>
      <c r="M81" s="72"/>
    </row>
    <row r="82" spans="4:17" x14ac:dyDescent="0.2">
      <c r="E82" s="72"/>
      <c r="F82" s="72"/>
      <c r="G82" s="72"/>
      <c r="H82" s="72"/>
      <c r="I82" s="72"/>
      <c r="J82" s="72"/>
      <c r="K82" s="73"/>
      <c r="L82" s="72"/>
      <c r="M82" s="72"/>
    </row>
    <row r="83" spans="4:17" ht="21" x14ac:dyDescent="0.35">
      <c r="D83" s="220" t="s">
        <v>80</v>
      </c>
      <c r="E83" s="220"/>
      <c r="F83" s="220"/>
      <c r="G83" s="220"/>
      <c r="H83" s="220"/>
      <c r="I83" s="220"/>
      <c r="J83" s="220"/>
      <c r="K83" s="220"/>
      <c r="L83" s="220"/>
    </row>
    <row r="84" spans="4:17" ht="38.25" x14ac:dyDescent="0.2">
      <c r="E84" s="62" t="s">
        <v>3</v>
      </c>
      <c r="F84" s="63"/>
      <c r="G84" s="63" t="s">
        <v>54</v>
      </c>
      <c r="H84" s="63"/>
      <c r="I84" s="63"/>
      <c r="J84" s="63" t="s">
        <v>111</v>
      </c>
      <c r="K84" s="63"/>
      <c r="L84" s="63" t="s">
        <v>121</v>
      </c>
      <c r="M84" s="63" t="s">
        <v>128</v>
      </c>
      <c r="O84" s="63" t="s">
        <v>38</v>
      </c>
      <c r="P84" s="63" t="s">
        <v>39</v>
      </c>
      <c r="Q84" s="63" t="s">
        <v>111</v>
      </c>
    </row>
    <row r="85" spans="4:17" x14ac:dyDescent="0.2">
      <c r="D85" s="78"/>
      <c r="E85" s="78"/>
      <c r="F85" s="83" t="s">
        <v>64</v>
      </c>
      <c r="G85" s="47" t="s">
        <v>53</v>
      </c>
      <c r="H85" s="74"/>
      <c r="I85" s="74"/>
      <c r="J85" s="47" t="s">
        <v>53</v>
      </c>
      <c r="K85" s="66"/>
      <c r="L85" s="85" t="s">
        <v>53</v>
      </c>
      <c r="M85" s="85" t="s">
        <v>48</v>
      </c>
      <c r="O85" s="90" t="s">
        <v>64</v>
      </c>
      <c r="P85" s="90"/>
      <c r="Q85" s="90" t="s">
        <v>115</v>
      </c>
    </row>
    <row r="86" spans="4:17" ht="12.75" customHeight="1" x14ac:dyDescent="0.2">
      <c r="D86" s="86">
        <f>Datos!C49</f>
        <v>1</v>
      </c>
      <c r="E86" s="89" t="str">
        <f>Datos!D49</f>
        <v>Adquisición de vehículos eléctricos «enchufables» y de pila de combustible</v>
      </c>
      <c r="F86" s="81"/>
      <c r="G86" s="76">
        <f>Datos!F49</f>
        <v>30000</v>
      </c>
      <c r="H86" s="75"/>
      <c r="I86" s="75"/>
      <c r="J86" s="221" t="s">
        <v>119</v>
      </c>
      <c r="K86" s="80"/>
      <c r="L86" s="87">
        <f>G86</f>
        <v>30000</v>
      </c>
      <c r="M86" s="85" t="s">
        <v>48</v>
      </c>
      <c r="O86" s="90" t="s">
        <v>26</v>
      </c>
      <c r="P86" s="90" t="s">
        <v>24</v>
      </c>
      <c r="Q86" s="90">
        <v>45000</v>
      </c>
    </row>
    <row r="87" spans="4:17" x14ac:dyDescent="0.2">
      <c r="D87" s="86">
        <f>Datos!C50</f>
        <v>2</v>
      </c>
      <c r="E87" s="89">
        <f>Datos!D50</f>
        <v>0</v>
      </c>
      <c r="F87" s="81"/>
      <c r="G87" s="76">
        <f>Datos!F50</f>
        <v>0</v>
      </c>
      <c r="H87" s="75"/>
      <c r="I87" s="75"/>
      <c r="J87" s="222"/>
      <c r="K87" s="80"/>
      <c r="L87" s="87">
        <f t="shared" ref="L87:L92" si="20">G87</f>
        <v>0</v>
      </c>
      <c r="M87" s="85" t="s">
        <v>48</v>
      </c>
      <c r="O87" s="90" t="s">
        <v>114</v>
      </c>
      <c r="P87" s="90" t="s">
        <v>24</v>
      </c>
      <c r="Q87" s="90">
        <v>53000</v>
      </c>
    </row>
    <row r="88" spans="4:17" x14ac:dyDescent="0.2">
      <c r="D88" s="86">
        <f>Datos!C51</f>
        <v>3</v>
      </c>
      <c r="E88" s="89">
        <f>Datos!D51</f>
        <v>0</v>
      </c>
      <c r="F88" s="81"/>
      <c r="G88" s="76">
        <f>Datos!F51</f>
        <v>0</v>
      </c>
      <c r="H88" s="75"/>
      <c r="I88" s="75"/>
      <c r="J88" s="222"/>
      <c r="K88" s="80"/>
      <c r="L88" s="87">
        <f t="shared" si="20"/>
        <v>0</v>
      </c>
      <c r="M88" s="85" t="s">
        <v>48</v>
      </c>
      <c r="O88" s="90" t="s">
        <v>116</v>
      </c>
      <c r="P88" s="90" t="s">
        <v>117</v>
      </c>
      <c r="Q88" s="90">
        <v>10000</v>
      </c>
    </row>
    <row r="89" spans="4:17" x14ac:dyDescent="0.2">
      <c r="D89" s="86">
        <f>Datos!C52</f>
        <v>4</v>
      </c>
      <c r="E89" s="89">
        <f>Datos!D52</f>
        <v>0</v>
      </c>
      <c r="F89" s="81"/>
      <c r="G89" s="76">
        <f>Datos!F52</f>
        <v>0</v>
      </c>
      <c r="H89" s="75"/>
      <c r="I89" s="75"/>
      <c r="J89" s="222"/>
      <c r="K89" s="80"/>
      <c r="L89" s="87">
        <f t="shared" si="20"/>
        <v>0</v>
      </c>
      <c r="M89" s="85" t="s">
        <v>48</v>
      </c>
      <c r="O89" s="90" t="s">
        <v>116</v>
      </c>
      <c r="P89" s="90" t="s">
        <v>36</v>
      </c>
      <c r="Q89" s="90">
        <v>6000</v>
      </c>
    </row>
    <row r="90" spans="4:17" x14ac:dyDescent="0.2">
      <c r="D90" s="86">
        <f>Datos!C53</f>
        <v>5</v>
      </c>
      <c r="E90" s="89">
        <f>Datos!D53</f>
        <v>0</v>
      </c>
      <c r="F90" s="81"/>
      <c r="G90" s="76">
        <f>Datos!F53</f>
        <v>0</v>
      </c>
      <c r="H90" s="75"/>
      <c r="I90" s="75"/>
      <c r="J90" s="222"/>
      <c r="K90" s="80"/>
      <c r="L90" s="87">
        <f t="shared" si="20"/>
        <v>0</v>
      </c>
      <c r="M90" s="85" t="s">
        <v>48</v>
      </c>
    </row>
    <row r="91" spans="4:17" x14ac:dyDescent="0.2">
      <c r="D91" s="86">
        <f>Datos!C54</f>
        <v>6</v>
      </c>
      <c r="E91" s="89">
        <f>Datos!D54</f>
        <v>0</v>
      </c>
      <c r="F91" s="81"/>
      <c r="G91" s="76">
        <f>Datos!F54</f>
        <v>0</v>
      </c>
      <c r="H91" s="75"/>
      <c r="I91" s="75"/>
      <c r="J91" s="222"/>
      <c r="K91" s="80"/>
      <c r="L91" s="87">
        <f t="shared" si="20"/>
        <v>0</v>
      </c>
      <c r="M91" s="85" t="s">
        <v>48</v>
      </c>
    </row>
    <row r="92" spans="4:17" x14ac:dyDescent="0.2">
      <c r="D92" s="86" t="str">
        <f>Datos!C55</f>
        <v>…</v>
      </c>
      <c r="E92" s="89">
        <f>Datos!D55</f>
        <v>0</v>
      </c>
      <c r="F92" s="81"/>
      <c r="G92" s="76">
        <f>Datos!F55</f>
        <v>0</v>
      </c>
      <c r="H92" s="75"/>
      <c r="I92" s="75"/>
      <c r="J92" s="223"/>
      <c r="K92" s="80"/>
      <c r="L92" s="87">
        <f t="shared" si="20"/>
        <v>0</v>
      </c>
      <c r="M92" s="85" t="s">
        <v>48</v>
      </c>
    </row>
    <row r="93" spans="4:17" x14ac:dyDescent="0.2">
      <c r="E93" s="84"/>
      <c r="F93" s="84"/>
      <c r="G93" s="84"/>
      <c r="H93" s="84"/>
      <c r="I93" s="84"/>
      <c r="J93" s="84"/>
      <c r="K93" s="84"/>
      <c r="L93" s="84"/>
      <c r="M93" s="84"/>
    </row>
    <row r="94" spans="4:17" x14ac:dyDescent="0.2">
      <c r="D94" s="88" t="s">
        <v>113</v>
      </c>
      <c r="E94" s="84"/>
      <c r="F94" s="84"/>
      <c r="G94" s="84"/>
      <c r="H94" s="84"/>
      <c r="I94" s="84"/>
      <c r="J94" s="84"/>
      <c r="K94" s="84"/>
      <c r="L94" s="84"/>
      <c r="M94" s="84"/>
    </row>
    <row r="95" spans="4:17" x14ac:dyDescent="0.2">
      <c r="D95" s="28" t="s">
        <v>118</v>
      </c>
      <c r="E95" s="84"/>
      <c r="F95" s="84"/>
      <c r="G95" s="84"/>
      <c r="H95" s="84"/>
      <c r="I95" s="84"/>
      <c r="J95" s="84"/>
      <c r="K95" s="84"/>
      <c r="L95" s="84"/>
      <c r="M95" s="84"/>
    </row>
    <row r="96" spans="4:17" x14ac:dyDescent="0.2">
      <c r="E96" s="84"/>
      <c r="F96" s="84"/>
      <c r="G96" s="84"/>
      <c r="H96" s="84"/>
      <c r="I96" s="84"/>
      <c r="J96" s="84"/>
      <c r="K96" s="84"/>
      <c r="L96" s="84"/>
      <c r="M96" s="84"/>
    </row>
    <row r="97" spans="4:13" ht="21" x14ac:dyDescent="0.35">
      <c r="D97" s="220" t="s">
        <v>92</v>
      </c>
      <c r="E97" s="220"/>
      <c r="F97" s="220"/>
      <c r="G97" s="220"/>
      <c r="H97" s="220"/>
      <c r="I97" s="220"/>
      <c r="J97" s="220"/>
      <c r="K97" s="220"/>
      <c r="L97" s="220"/>
    </row>
    <row r="98" spans="4:13" ht="38.25" x14ac:dyDescent="0.2">
      <c r="E98" s="62" t="s">
        <v>3</v>
      </c>
      <c r="F98" s="63"/>
      <c r="G98" s="63" t="s">
        <v>54</v>
      </c>
      <c r="H98" s="63"/>
      <c r="I98" s="63"/>
      <c r="J98" s="63" t="s">
        <v>120</v>
      </c>
      <c r="K98" s="63"/>
      <c r="L98" s="63" t="s">
        <v>121</v>
      </c>
      <c r="M98" s="63"/>
    </row>
    <row r="99" spans="4:13" x14ac:dyDescent="0.2">
      <c r="D99" s="78"/>
      <c r="E99" s="91"/>
      <c r="F99" s="83" t="s">
        <v>64</v>
      </c>
      <c r="G99" s="47" t="s">
        <v>53</v>
      </c>
      <c r="H99" s="74"/>
      <c r="I99" s="74"/>
      <c r="J99" s="47" t="s">
        <v>53</v>
      </c>
      <c r="K99" s="66"/>
      <c r="L99" s="85" t="s">
        <v>53</v>
      </c>
      <c r="M99" s="85"/>
    </row>
    <row r="100" spans="4:13" x14ac:dyDescent="0.2">
      <c r="D100" s="91">
        <f>Datos!C63</f>
        <v>1</v>
      </c>
      <c r="E100" s="89" t="str">
        <f>Datos!D63</f>
        <v>Desarrollo general del proyecto (DGP)</v>
      </c>
      <c r="F100" s="91"/>
      <c r="G100" s="89">
        <f>Datos!F63</f>
        <v>1000</v>
      </c>
      <c r="H100" s="91"/>
      <c r="I100" s="91"/>
      <c r="J100" s="91" t="s">
        <v>122</v>
      </c>
      <c r="K100" s="91"/>
      <c r="L100" s="93">
        <f>G100</f>
        <v>1000</v>
      </c>
      <c r="M100" s="93" t="s">
        <v>125</v>
      </c>
    </row>
    <row r="102" spans="4:13" x14ac:dyDescent="0.2">
      <c r="D102" s="28" t="s">
        <v>84</v>
      </c>
    </row>
    <row r="103" spans="4:13" x14ac:dyDescent="0.2">
      <c r="D103" s="28" t="s">
        <v>85</v>
      </c>
    </row>
    <row r="104" spans="4:13" x14ac:dyDescent="0.2">
      <c r="D104" s="28" t="s">
        <v>123</v>
      </c>
    </row>
  </sheetData>
  <sheetProtection sheet="1" objects="1" scenarios="1"/>
  <mergeCells count="11">
    <mergeCell ref="G42:K42"/>
    <mergeCell ref="D40:M40"/>
    <mergeCell ref="D83:L83"/>
    <mergeCell ref="D97:L97"/>
    <mergeCell ref="J86:J92"/>
    <mergeCell ref="D68:M68"/>
    <mergeCell ref="C5:C16"/>
    <mergeCell ref="C17:C23"/>
    <mergeCell ref="C24:C30"/>
    <mergeCell ref="C1:S1"/>
    <mergeCell ref="D3:G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2"/>
  <sheetViews>
    <sheetView zoomScale="73" zoomScaleNormal="73" workbookViewId="0">
      <selection activeCell="K6" sqref="K6"/>
    </sheetView>
  </sheetViews>
  <sheetFormatPr baseColWidth="10" defaultColWidth="27.5703125" defaultRowHeight="12.75" x14ac:dyDescent="0.2"/>
  <cols>
    <col min="1" max="1" width="11.140625" style="142" customWidth="1"/>
    <col min="2" max="2" width="11.7109375" style="142" customWidth="1"/>
    <col min="3" max="3" width="7.7109375" style="142" customWidth="1"/>
    <col min="4" max="4" width="5.7109375" style="142" customWidth="1"/>
    <col min="5" max="5" width="35" style="142" customWidth="1"/>
    <col min="6" max="6" width="17.85546875" style="143" customWidth="1"/>
    <col min="7" max="7" width="15.42578125" style="143" customWidth="1"/>
    <col min="8" max="8" width="18.42578125" style="142" customWidth="1"/>
    <col min="9" max="9" width="27.5703125" style="142"/>
    <col min="10" max="10" width="14.140625" style="142" customWidth="1"/>
    <col min="11" max="11" width="17.42578125" style="142" customWidth="1"/>
    <col min="12" max="12" width="12.140625" style="142" customWidth="1"/>
    <col min="13" max="13" width="33.140625" style="142" customWidth="1"/>
    <col min="14" max="14" width="21" style="142" customWidth="1"/>
    <col min="15" max="15" width="18.140625" style="142" customWidth="1"/>
    <col min="16" max="16" width="15.7109375" style="142" customWidth="1"/>
    <col min="17" max="17" width="16.7109375" style="142" customWidth="1"/>
    <col min="18" max="18" width="17.85546875" style="142" customWidth="1"/>
    <col min="19" max="16384" width="27.5703125" style="142"/>
  </cols>
  <sheetData>
    <row r="1" spans="3:21" s="138" customFormat="1" ht="23.25" x14ac:dyDescent="0.35">
      <c r="C1" s="190"/>
      <c r="D1" s="190"/>
      <c r="E1" s="190"/>
      <c r="F1" s="190"/>
      <c r="G1" s="190"/>
      <c r="H1" s="190" t="s">
        <v>182</v>
      </c>
      <c r="I1" s="190"/>
      <c r="J1" s="190"/>
      <c r="K1" s="190"/>
      <c r="L1" s="190"/>
      <c r="M1" s="190"/>
      <c r="N1" s="190"/>
      <c r="O1" s="190"/>
      <c r="P1" s="190"/>
      <c r="Q1" s="190"/>
      <c r="R1" s="190"/>
      <c r="S1" s="190"/>
      <c r="T1" s="190"/>
      <c r="U1" s="190"/>
    </row>
    <row r="2" spans="3:21" s="28" customFormat="1" x14ac:dyDescent="0.2">
      <c r="G2" s="144"/>
      <c r="H2" s="144"/>
    </row>
    <row r="3" spans="3:21" s="28" customFormat="1" ht="21" x14ac:dyDescent="0.35">
      <c r="G3" s="144"/>
      <c r="H3" s="144"/>
      <c r="N3" s="145" t="s">
        <v>139</v>
      </c>
      <c r="O3" s="146"/>
      <c r="P3" s="147"/>
    </row>
    <row r="4" spans="3:21" s="28" customFormat="1" ht="76.5" x14ac:dyDescent="0.2">
      <c r="D4" s="100"/>
      <c r="E4" s="100" t="s">
        <v>128</v>
      </c>
      <c r="F4" s="148" t="s">
        <v>196</v>
      </c>
      <c r="G4" s="148" t="s">
        <v>132</v>
      </c>
      <c r="H4" s="148" t="s">
        <v>132</v>
      </c>
      <c r="I4" s="149" t="s">
        <v>142</v>
      </c>
      <c r="J4" s="148" t="s">
        <v>161</v>
      </c>
      <c r="K4" s="149" t="s">
        <v>163</v>
      </c>
      <c r="L4" s="150" t="s">
        <v>165</v>
      </c>
      <c r="N4" s="148" t="s">
        <v>128</v>
      </c>
      <c r="O4" s="148" t="s">
        <v>135</v>
      </c>
      <c r="P4" s="148" t="s">
        <v>137</v>
      </c>
    </row>
    <row r="5" spans="3:21" s="28" customFormat="1" ht="42.95" customHeight="1" x14ac:dyDescent="0.2">
      <c r="D5" s="151"/>
      <c r="E5" s="152" t="s">
        <v>64</v>
      </c>
      <c r="F5" s="152"/>
      <c r="G5" s="151" t="s">
        <v>53</v>
      </c>
      <c r="H5" s="153" t="s">
        <v>183</v>
      </c>
      <c r="I5" s="101" t="s">
        <v>131</v>
      </c>
      <c r="J5" s="151" t="s">
        <v>53</v>
      </c>
      <c r="K5" s="101" t="s">
        <v>131</v>
      </c>
      <c r="L5" s="154" t="s">
        <v>53</v>
      </c>
      <c r="N5" s="61"/>
      <c r="O5" s="155" t="s">
        <v>134</v>
      </c>
      <c r="P5" s="156" t="s">
        <v>91</v>
      </c>
    </row>
    <row r="6" spans="3:21" s="28" customFormat="1" x14ac:dyDescent="0.2">
      <c r="D6" s="67"/>
      <c r="E6" s="64" t="str">
        <f>'A III Tipo 1'!E2</f>
        <v>I. EERR eléctricas</v>
      </c>
      <c r="F6" s="157">
        <f>SUMIF('Costes Subvencionables'!$F$5:$F$31,E6,'Costes Subvencionables'!$G$5:$G$31)</f>
        <v>100000</v>
      </c>
      <c r="G6" s="157">
        <f>SUMIF('Costes Subvencionables'!$F$5:$F$31,E6,'Costes Subvencionables'!$H$5:$H$31)</f>
        <v>88000</v>
      </c>
      <c r="H6" s="158">
        <f>IFERROR(G6/$G$14,0)</f>
        <v>0.73949579831932777</v>
      </c>
      <c r="I6" s="159">
        <f>Datos!N6</f>
        <v>0.6</v>
      </c>
      <c r="J6" s="160">
        <f>G6*I6</f>
        <v>52800</v>
      </c>
      <c r="K6" s="161">
        <f>Datos!O6</f>
        <v>0.5</v>
      </c>
      <c r="L6" s="162">
        <f>G6*K6</f>
        <v>44000</v>
      </c>
      <c r="N6" s="64" t="str">
        <f t="shared" ref="N6:N11" si="0">E6</f>
        <v>I. EERR eléctricas</v>
      </c>
      <c r="O6" s="163">
        <f t="shared" ref="O6:O11" si="1">IFERROR(G6/$G$15,0)</f>
        <v>0.74576271186440679</v>
      </c>
      <c r="P6" s="164">
        <f t="shared" ref="P6:P11" si="2">O6*I6</f>
        <v>0.44745762711864406</v>
      </c>
    </row>
    <row r="7" spans="3:21" s="28" customFormat="1" x14ac:dyDescent="0.2">
      <c r="D7" s="67"/>
      <c r="E7" s="64" t="str">
        <f>'A III Tipo 1'!E9</f>
        <v>II. EERR térmicas</v>
      </c>
      <c r="F7" s="157">
        <f>SUMIF('Costes Subvencionables'!$F$5:$F$31,E7,'Costes Subvencionables'!$G$5:$G$31)</f>
        <v>0</v>
      </c>
      <c r="G7" s="157">
        <f>SUMIF('Costes Subvencionables'!$F$5:$F$31,E7,'Costes Subvencionables'!$H$5:$H$31)</f>
        <v>0</v>
      </c>
      <c r="H7" s="158">
        <f t="shared" ref="H7:H13" si="3">IFERROR(G7/$G$14,0)</f>
        <v>0</v>
      </c>
      <c r="I7" s="159">
        <f>Datos!N7</f>
        <v>0.6</v>
      </c>
      <c r="J7" s="160">
        <f t="shared" ref="J7:J13" si="4">G7*I7</f>
        <v>0</v>
      </c>
      <c r="K7" s="161">
        <f>Datos!O7</f>
        <v>0.5</v>
      </c>
      <c r="L7" s="162">
        <f t="shared" ref="L7:L13" si="5">G7*K7</f>
        <v>0</v>
      </c>
      <c r="N7" s="64" t="str">
        <f t="shared" si="0"/>
        <v>II. EERR térmicas</v>
      </c>
      <c r="O7" s="163">
        <f t="shared" si="1"/>
        <v>0</v>
      </c>
      <c r="P7" s="164">
        <f t="shared" si="2"/>
        <v>0</v>
      </c>
    </row>
    <row r="8" spans="3:21" s="28" customFormat="1" x14ac:dyDescent="0.2">
      <c r="D8" s="67"/>
      <c r="E8" s="64" t="str">
        <f>'A III Tipo 2'!D2</f>
        <v>III. Eficiencia energética</v>
      </c>
      <c r="F8" s="157">
        <f>SUMIF('Costes Subvencionables'!$F$5:$F$31,E8,'Costes Subvencionables'!$G$5:$G$31)</f>
        <v>0</v>
      </c>
      <c r="G8" s="157">
        <f>SUMIF('Costes Subvencionables'!$F$5:$F$31,E8,'Costes Subvencionables'!$H$5:$H$31)</f>
        <v>0</v>
      </c>
      <c r="H8" s="158">
        <f t="shared" si="3"/>
        <v>0</v>
      </c>
      <c r="I8" s="159">
        <f>Datos!N8</f>
        <v>0.3</v>
      </c>
      <c r="J8" s="160">
        <f t="shared" si="4"/>
        <v>0</v>
      </c>
      <c r="K8" s="161">
        <f>Datos!O8</f>
        <v>0.25</v>
      </c>
      <c r="L8" s="162">
        <f t="shared" si="5"/>
        <v>0</v>
      </c>
      <c r="N8" s="64" t="str">
        <f t="shared" si="0"/>
        <v>III. Eficiencia energética</v>
      </c>
      <c r="O8" s="163">
        <f t="shared" si="1"/>
        <v>0</v>
      </c>
      <c r="P8" s="164">
        <f t="shared" si="2"/>
        <v>0</v>
      </c>
    </row>
    <row r="9" spans="3:21" s="28" customFormat="1" x14ac:dyDescent="0.2">
      <c r="D9" s="67"/>
      <c r="E9" s="64" t="str">
        <f>'Costes Subvencionables'!F24</f>
        <v>IV. Movilidad. Vehículos</v>
      </c>
      <c r="F9" s="157">
        <f>SUMIF('Costes Subvencionables'!$F$5:$F$31,E9,'Costes Subvencionables'!$G$5:$G$31)</f>
        <v>30000</v>
      </c>
      <c r="G9" s="157">
        <f>SUMIF('Costes Subvencionables'!$F$5:$F$31,E9,'Costes Subvencionables'!$H$5:$H$31)</f>
        <v>30000</v>
      </c>
      <c r="H9" s="158">
        <f t="shared" si="3"/>
        <v>0.25210084033613445</v>
      </c>
      <c r="I9" s="159">
        <f>Datos!N9</f>
        <v>0.4</v>
      </c>
      <c r="J9" s="165">
        <f>Q33</f>
        <v>2300</v>
      </c>
      <c r="K9" s="166" t="str">
        <f>Datos!O9</f>
        <v>n/a (*)</v>
      </c>
      <c r="L9" s="167">
        <f>R33</f>
        <v>0</v>
      </c>
      <c r="N9" s="64" t="str">
        <f t="shared" si="0"/>
        <v>IV. Movilidad. Vehículos</v>
      </c>
      <c r="O9" s="163">
        <f t="shared" si="1"/>
        <v>0.25423728813559321</v>
      </c>
      <c r="P9" s="164">
        <f t="shared" si="2"/>
        <v>0.10169491525423729</v>
      </c>
    </row>
    <row r="10" spans="3:21" s="28" customFormat="1" x14ac:dyDescent="0.2">
      <c r="D10" s="67"/>
      <c r="E10" s="64" t="str">
        <f>'A III Tipo 2'!D4</f>
        <v>IV. Movilidad. Infraestructura no pública</v>
      </c>
      <c r="F10" s="157">
        <f>SUMIF('Costes Subvencionables'!$F$5:$F$31,E10,'Costes Subvencionables'!$G$5:$G$31)</f>
        <v>0</v>
      </c>
      <c r="G10" s="157">
        <f>SUMIF('Costes Subvencionables'!$F$5:$F$31,E10,'Costes Subvencionables'!$H$5:$H$31)</f>
        <v>0</v>
      </c>
      <c r="H10" s="158">
        <f t="shared" si="3"/>
        <v>0</v>
      </c>
      <c r="I10" s="159">
        <f>Datos!N10</f>
        <v>0.4</v>
      </c>
      <c r="J10" s="160">
        <f t="shared" si="4"/>
        <v>0</v>
      </c>
      <c r="K10" s="161">
        <f>Datos!O10</f>
        <v>0.35</v>
      </c>
      <c r="L10" s="162">
        <f t="shared" si="5"/>
        <v>0</v>
      </c>
      <c r="N10" s="64" t="str">
        <f t="shared" si="0"/>
        <v>IV. Movilidad. Infraestructura no pública</v>
      </c>
      <c r="O10" s="163">
        <f t="shared" si="1"/>
        <v>0</v>
      </c>
      <c r="P10" s="164">
        <f t="shared" si="2"/>
        <v>0</v>
      </c>
    </row>
    <row r="11" spans="3:21" s="28" customFormat="1" x14ac:dyDescent="0.2">
      <c r="D11" s="67"/>
      <c r="E11" s="64" t="str">
        <f>'A III Tipo 2'!D3</f>
        <v>IV. Movilidad. Infraestructura pública</v>
      </c>
      <c r="F11" s="157">
        <f>SUMIF('Costes Subvencionables'!$F$5:$F$31,E11,'Costes Subvencionables'!$G$5:$G$31)</f>
        <v>0</v>
      </c>
      <c r="G11" s="157">
        <f>SUMIF('Costes Subvencionables'!$F$5:$F$31,E11,'Costes Subvencionables'!$H$5:$H$31)</f>
        <v>0</v>
      </c>
      <c r="H11" s="158">
        <f t="shared" si="3"/>
        <v>0</v>
      </c>
      <c r="I11" s="159">
        <f>Datos!N11</f>
        <v>0.6</v>
      </c>
      <c r="J11" s="160">
        <f t="shared" si="4"/>
        <v>0</v>
      </c>
      <c r="K11" s="161">
        <f>Datos!O11</f>
        <v>0.55000000000000004</v>
      </c>
      <c r="L11" s="162">
        <f t="shared" si="5"/>
        <v>0</v>
      </c>
      <c r="N11" s="64" t="str">
        <f t="shared" si="0"/>
        <v>IV. Movilidad. Infraestructura pública</v>
      </c>
      <c r="O11" s="163">
        <f t="shared" si="1"/>
        <v>0</v>
      </c>
      <c r="P11" s="164">
        <f t="shared" si="2"/>
        <v>0</v>
      </c>
    </row>
    <row r="12" spans="3:21" s="28" customFormat="1" x14ac:dyDescent="0.2">
      <c r="D12" s="67"/>
      <c r="E12" s="64" t="str">
        <f>'A III Tipo 2'!D5</f>
        <v>V. Gestión demanda</v>
      </c>
      <c r="F12" s="157">
        <f>SUMIF('Costes Subvencionables'!$F$5:$F$31,E12,'Costes Subvencionables'!$G$5:$G$31)</f>
        <v>0</v>
      </c>
      <c r="G12" s="157">
        <f>SUMIF('Costes Subvencionables'!$F$5:$F$31,E12,'Costes Subvencionables'!$H$5:$H$31)</f>
        <v>0</v>
      </c>
      <c r="H12" s="158">
        <f t="shared" si="3"/>
        <v>0</v>
      </c>
      <c r="I12" s="168">
        <f>P14</f>
        <v>0.54915254237288136</v>
      </c>
      <c r="J12" s="160">
        <f t="shared" si="4"/>
        <v>0</v>
      </c>
      <c r="K12" s="161">
        <f>Datos!O12</f>
        <v>0.55000000000000004</v>
      </c>
      <c r="L12" s="162">
        <f t="shared" si="5"/>
        <v>0</v>
      </c>
      <c r="O12" s="169">
        <f>SUM(O6:O11)</f>
        <v>1</v>
      </c>
      <c r="P12" s="169">
        <f>SUM(P6:P11)</f>
        <v>0.54915254237288136</v>
      </c>
    </row>
    <row r="13" spans="3:21" s="28" customFormat="1" x14ac:dyDescent="0.2">
      <c r="D13" s="67"/>
      <c r="E13" s="64" t="str">
        <f>'Costes Subvencionables'!F31</f>
        <v>DGP</v>
      </c>
      <c r="F13" s="157">
        <f>SUMIF('Costes Subvencionables'!$F$5:$F$31,E13,'Costes Subvencionables'!$G$5:$G$31)</f>
        <v>1000</v>
      </c>
      <c r="G13" s="157">
        <f>SUMIF('Costes Subvencionables'!$F$5:$F$31,E13,'Costes Subvencionables'!$H$5:$H$31)</f>
        <v>1000</v>
      </c>
      <c r="H13" s="158">
        <f t="shared" si="3"/>
        <v>8.4033613445378148E-3</v>
      </c>
      <c r="I13" s="168">
        <f>P14</f>
        <v>0.54915254237288136</v>
      </c>
      <c r="J13" s="160">
        <f t="shared" si="4"/>
        <v>549.15254237288138</v>
      </c>
      <c r="K13" s="161">
        <f>Datos!O13</f>
        <v>0.5</v>
      </c>
      <c r="L13" s="162">
        <f t="shared" si="5"/>
        <v>500</v>
      </c>
    </row>
    <row r="14" spans="3:21" s="28" customFormat="1" x14ac:dyDescent="0.2">
      <c r="E14" s="28" t="s">
        <v>130</v>
      </c>
      <c r="F14" s="96">
        <f>SUM(F6:F13)</f>
        <v>131000</v>
      </c>
      <c r="G14" s="96">
        <f>SUM(G6:G13)</f>
        <v>119000</v>
      </c>
      <c r="H14" s="170">
        <f>SUM(H6:H13)</f>
        <v>1</v>
      </c>
      <c r="J14" s="96">
        <f>SUM(J6:J13)</f>
        <v>55649.152542372882</v>
      </c>
      <c r="K14" s="171"/>
      <c r="L14" s="96">
        <f>SUM(L6:L13)</f>
        <v>44500</v>
      </c>
      <c r="O14" s="102" t="s">
        <v>138</v>
      </c>
      <c r="P14" s="172">
        <f>P12</f>
        <v>0.54915254237288136</v>
      </c>
    </row>
    <row r="15" spans="3:21" s="28" customFormat="1" x14ac:dyDescent="0.2">
      <c r="E15" s="28" t="s">
        <v>136</v>
      </c>
      <c r="G15" s="96">
        <f>SUM(G6:G11)</f>
        <v>118000</v>
      </c>
      <c r="H15" s="96"/>
      <c r="O15" s="173"/>
    </row>
    <row r="16" spans="3:21" s="28" customFormat="1" x14ac:dyDescent="0.2"/>
    <row r="17" spans="3:18" s="28" customFormat="1" x14ac:dyDescent="0.2">
      <c r="E17" s="28" t="s">
        <v>133</v>
      </c>
    </row>
    <row r="18" spans="3:18" s="28" customFormat="1" x14ac:dyDescent="0.2">
      <c r="E18" s="28" t="s">
        <v>164</v>
      </c>
    </row>
    <row r="19" spans="3:18" s="28" customFormat="1" x14ac:dyDescent="0.2"/>
    <row r="20" spans="3:18" s="28" customFormat="1" ht="21" x14ac:dyDescent="0.35">
      <c r="C20" s="174" t="s">
        <v>171</v>
      </c>
    </row>
    <row r="21" spans="3:18" s="28" customFormat="1" ht="21" x14ac:dyDescent="0.35">
      <c r="C21" s="175"/>
      <c r="D21" s="175"/>
      <c r="E21" s="176" t="s">
        <v>202</v>
      </c>
      <c r="F21" s="195">
        <f>F14</f>
        <v>131000</v>
      </c>
      <c r="G21" s="178" t="s">
        <v>53</v>
      </c>
      <c r="H21" s="196" t="s">
        <v>200</v>
      </c>
      <c r="I21" s="105"/>
      <c r="J21" s="105"/>
      <c r="K21" s="105"/>
      <c r="M21" s="179" t="s">
        <v>162</v>
      </c>
      <c r="N21" s="180"/>
      <c r="O21" s="181"/>
    </row>
    <row r="22" spans="3:18" s="28" customFormat="1" ht="21" x14ac:dyDescent="0.35">
      <c r="C22" s="175"/>
      <c r="D22" s="175"/>
      <c r="E22" s="176" t="s">
        <v>168</v>
      </c>
      <c r="F22" s="177">
        <f>G14</f>
        <v>119000</v>
      </c>
      <c r="G22" s="178" t="s">
        <v>53</v>
      </c>
      <c r="H22" s="196" t="s">
        <v>201</v>
      </c>
      <c r="I22" s="105"/>
      <c r="J22" s="105"/>
      <c r="K22" s="105"/>
    </row>
    <row r="23" spans="3:18" s="28" customFormat="1" ht="21" x14ac:dyDescent="0.35">
      <c r="C23" s="175"/>
      <c r="D23" s="175"/>
      <c r="E23" s="176" t="s">
        <v>167</v>
      </c>
      <c r="F23" s="177">
        <f>J14</f>
        <v>55649.152542372882</v>
      </c>
      <c r="G23" s="178" t="s">
        <v>53</v>
      </c>
      <c r="H23" s="196" t="s">
        <v>206</v>
      </c>
      <c r="I23" s="105"/>
      <c r="J23" s="105"/>
      <c r="K23" s="105"/>
      <c r="M23" s="28" t="str">
        <f>Datos!M27</f>
        <v>¿Solicitante es PYME o GRAN EMPRESA?</v>
      </c>
      <c r="N23" s="28" t="str">
        <f>Datos!N27</f>
        <v>PYME</v>
      </c>
    </row>
    <row r="24" spans="3:18" s="28" customFormat="1" ht="21" x14ac:dyDescent="0.35">
      <c r="C24" s="175"/>
      <c r="D24" s="175"/>
      <c r="E24" s="176" t="s">
        <v>169</v>
      </c>
      <c r="F24" s="177">
        <f>L14</f>
        <v>44500</v>
      </c>
      <c r="G24" s="178" t="s">
        <v>53</v>
      </c>
    </row>
    <row r="25" spans="3:18" s="28" customFormat="1" ht="21" x14ac:dyDescent="0.35">
      <c r="C25" s="175"/>
      <c r="D25" s="175"/>
      <c r="E25" s="176" t="s">
        <v>170</v>
      </c>
      <c r="F25" s="182">
        <f>(F23-F24)/F23</f>
        <v>0.20034721164681876</v>
      </c>
      <c r="G25" s="182"/>
      <c r="M25" s="63" t="s">
        <v>3</v>
      </c>
      <c r="N25" s="63" t="s">
        <v>38</v>
      </c>
      <c r="O25" s="63" t="s">
        <v>39</v>
      </c>
      <c r="P25" s="63" t="s">
        <v>150</v>
      </c>
      <c r="Q25" s="63" t="s">
        <v>155</v>
      </c>
      <c r="R25" s="183" t="s">
        <v>166</v>
      </c>
    </row>
    <row r="26" spans="3:18" s="28" customFormat="1" x14ac:dyDescent="0.2">
      <c r="L26" s="28">
        <v>1</v>
      </c>
      <c r="M26" s="192" t="str">
        <f>Datos!M30</f>
        <v>Adquisición de vehículos eléctricos «enchufables» y de pila de combustible</v>
      </c>
      <c r="N26" s="28" t="str">
        <f>Datos!N30</f>
        <v>PHEV, EREV, BEV</v>
      </c>
      <c r="O26" s="28" t="str">
        <f>Datos!O30</f>
        <v>M1</v>
      </c>
      <c r="P26" s="28" t="str">
        <f>Datos!P30</f>
        <v>Para M1: &gt;=30 - &lt;90km</v>
      </c>
      <c r="Q26" s="201">
        <f t="array" ref="Q26">IFERROR(INDEX(AyudasVeh,MATCH(N26&amp;O26&amp;P26&amp;Datos!$N$27,Motorización&amp;Categoría&amp;Autonomía&amp;Empresa,0),5),0)</f>
        <v>2300</v>
      </c>
      <c r="R26" s="185"/>
    </row>
    <row r="27" spans="3:18" s="28" customFormat="1" x14ac:dyDescent="0.2">
      <c r="D27" s="170" t="s">
        <v>203</v>
      </c>
      <c r="F27" s="170"/>
      <c r="G27" s="170"/>
      <c r="L27" s="28">
        <v>2</v>
      </c>
      <c r="M27" s="192">
        <f>Datos!M31</f>
        <v>0</v>
      </c>
      <c r="N27" s="28">
        <f>Datos!N31</f>
        <v>0</v>
      </c>
      <c r="O27" s="28">
        <f>Datos!O31</f>
        <v>0</v>
      </c>
      <c r="P27" s="28">
        <f>Datos!P31</f>
        <v>0</v>
      </c>
      <c r="Q27" s="188">
        <f t="array" ref="Q27">IFERROR(INDEX(AyudasVeh,MATCH(N27&amp;O27&amp;P27&amp;Datos!$N$27,Motorización&amp;Categoría&amp;Autonomía&amp;Empresa,0),5),0)</f>
        <v>0</v>
      </c>
      <c r="R27" s="185"/>
    </row>
    <row r="28" spans="3:18" s="28" customFormat="1" x14ac:dyDescent="0.2">
      <c r="D28" s="28" t="s">
        <v>204</v>
      </c>
      <c r="E28" s="170"/>
      <c r="F28" s="170"/>
      <c r="G28" s="170"/>
      <c r="L28" s="28">
        <v>3</v>
      </c>
      <c r="M28" s="184">
        <f>Datos!M32</f>
        <v>0</v>
      </c>
      <c r="N28" s="188">
        <f>Datos!N32</f>
        <v>0</v>
      </c>
      <c r="O28" s="188">
        <f>Datos!O32</f>
        <v>0</v>
      </c>
      <c r="P28" s="188">
        <f>Datos!P32</f>
        <v>0</v>
      </c>
      <c r="Q28" s="188">
        <f t="array" ref="Q28">IFERROR(INDEX(AyudasVeh,MATCH(N28&amp;O28&amp;P28&amp;Datos!$N$27,Motorización&amp;Categoría&amp;Autonomía&amp;Empresa,0),5),0)</f>
        <v>0</v>
      </c>
      <c r="R28" s="185"/>
    </row>
    <row r="29" spans="3:18" s="28" customFormat="1" x14ac:dyDescent="0.2">
      <c r="L29" s="28">
        <v>4</v>
      </c>
      <c r="M29" s="184">
        <f>Datos!M33</f>
        <v>0</v>
      </c>
      <c r="N29" s="188">
        <f>Datos!N33</f>
        <v>0</v>
      </c>
      <c r="O29" s="188">
        <f>Datos!O33</f>
        <v>0</v>
      </c>
      <c r="P29" s="188">
        <f>Datos!P33</f>
        <v>0</v>
      </c>
      <c r="Q29" s="188">
        <f t="array" ref="Q29">IFERROR(INDEX(AyudasVeh,MATCH(N29&amp;O29&amp;P29&amp;Datos!$N$27,Motorización&amp;Categoría&amp;Autonomía&amp;Empresa,0),5),0)</f>
        <v>0</v>
      </c>
      <c r="R29" s="185"/>
    </row>
    <row r="30" spans="3:18" s="28" customFormat="1" x14ac:dyDescent="0.2">
      <c r="L30" s="28">
        <v>5</v>
      </c>
      <c r="M30" s="184">
        <f>Datos!M34</f>
        <v>0</v>
      </c>
      <c r="N30" s="188">
        <f>Datos!N34</f>
        <v>0</v>
      </c>
      <c r="O30" s="188">
        <f>Datos!O34</f>
        <v>0</v>
      </c>
      <c r="P30" s="188">
        <f>Datos!P34</f>
        <v>0</v>
      </c>
      <c r="Q30" s="188">
        <f t="array" ref="Q30">IFERROR(INDEX(AyudasVeh,MATCH(N30&amp;O30&amp;P30&amp;Datos!$N$27,Motorización&amp;Categoría&amp;Autonomía&amp;Empresa,0),5),0)</f>
        <v>0</v>
      </c>
      <c r="R30" s="185"/>
    </row>
    <row r="31" spans="3:18" s="28" customFormat="1" x14ac:dyDescent="0.2">
      <c r="L31" s="28">
        <v>6</v>
      </c>
      <c r="M31" s="184">
        <f>Datos!M35</f>
        <v>0</v>
      </c>
      <c r="N31" s="188">
        <f>Datos!N35</f>
        <v>0</v>
      </c>
      <c r="O31" s="188">
        <f>Datos!O35</f>
        <v>0</v>
      </c>
      <c r="P31" s="188">
        <f>Datos!P35</f>
        <v>0</v>
      </c>
      <c r="Q31" s="188">
        <f t="array" ref="Q31">IFERROR(INDEX(AyudasVeh,MATCH(N31&amp;O31&amp;P31&amp;Datos!$N$27,Motorización&amp;Categoría&amp;Autonomía&amp;Empresa,0),5),0)</f>
        <v>0</v>
      </c>
      <c r="R31" s="185"/>
    </row>
    <row r="32" spans="3:18" s="28" customFormat="1" ht="13.5" thickBot="1" x14ac:dyDescent="0.25">
      <c r="L32" s="28">
        <v>7</v>
      </c>
      <c r="M32" s="186">
        <f>Datos!M36</f>
        <v>0</v>
      </c>
      <c r="N32" s="187">
        <f>Datos!N36</f>
        <v>0</v>
      </c>
      <c r="O32" s="187">
        <f>Datos!O36</f>
        <v>0</v>
      </c>
      <c r="P32" s="187">
        <f>Datos!P36</f>
        <v>0</v>
      </c>
      <c r="Q32" s="187">
        <f t="array" ref="Q32">IFERROR(INDEX(AyudasVeh,MATCH(N32&amp;O32&amp;P32&amp;Datos!$N$27,Motorización&amp;Categoría&amp;Autonomía&amp;Empresa,0),5),0)</f>
        <v>0</v>
      </c>
      <c r="R32" s="188"/>
    </row>
    <row r="33" spans="1:25" ht="13.5" thickBot="1" x14ac:dyDescent="0.25">
      <c r="A33" s="28"/>
      <c r="B33" s="28"/>
      <c r="C33" s="28"/>
      <c r="D33" s="28"/>
      <c r="E33" s="28"/>
      <c r="F33" s="144"/>
      <c r="G33" s="144"/>
      <c r="H33" s="28"/>
      <c r="I33" s="28"/>
      <c r="J33" s="28"/>
      <c r="K33" s="28"/>
      <c r="L33" s="28"/>
      <c r="M33" s="175" t="s">
        <v>130</v>
      </c>
      <c r="N33" s="175"/>
      <c r="O33" s="175"/>
      <c r="P33" s="175"/>
      <c r="Q33" s="189">
        <f>SUM(Q26:Q32)</f>
        <v>2300</v>
      </c>
      <c r="R33" s="191"/>
      <c r="S33" s="117" t="s">
        <v>172</v>
      </c>
      <c r="T33" s="117"/>
      <c r="U33" s="117"/>
      <c r="V33" s="117"/>
      <c r="W33" s="28"/>
      <c r="X33" s="28"/>
      <c r="Y33" s="28"/>
    </row>
    <row r="34" spans="1:25" s="28" customFormat="1" x14ac:dyDescent="0.2">
      <c r="F34" s="144"/>
      <c r="G34" s="144"/>
    </row>
    <row r="35" spans="1:25" s="28" customFormat="1" x14ac:dyDescent="0.2">
      <c r="F35" s="144"/>
      <c r="G35" s="144"/>
    </row>
    <row r="36" spans="1:25" s="28" customFormat="1" x14ac:dyDescent="0.2">
      <c r="F36" s="144"/>
      <c r="G36" s="144"/>
    </row>
    <row r="37" spans="1:25" s="28" customFormat="1" x14ac:dyDescent="0.2">
      <c r="F37" s="144"/>
      <c r="G37" s="144"/>
    </row>
    <row r="38" spans="1:25" s="28" customFormat="1" x14ac:dyDescent="0.2">
      <c r="F38" s="144"/>
      <c r="G38" s="144"/>
    </row>
    <row r="39" spans="1:25" s="28" customFormat="1" x14ac:dyDescent="0.2">
      <c r="F39" s="144"/>
      <c r="G39" s="144"/>
    </row>
    <row r="40" spans="1:25" s="28" customFormat="1" x14ac:dyDescent="0.2">
      <c r="F40" s="144"/>
      <c r="G40" s="144"/>
    </row>
    <row r="41" spans="1:25" s="28" customFormat="1" x14ac:dyDescent="0.2">
      <c r="F41" s="144"/>
      <c r="G41" s="144"/>
    </row>
    <row r="42" spans="1:25" s="28" customFormat="1" x14ac:dyDescent="0.2">
      <c r="F42" s="144"/>
      <c r="G42" s="144"/>
    </row>
    <row r="43" spans="1:25" s="28" customFormat="1" x14ac:dyDescent="0.2">
      <c r="F43" s="144"/>
      <c r="G43" s="144"/>
    </row>
    <row r="44" spans="1:25" s="28" customFormat="1" x14ac:dyDescent="0.2">
      <c r="F44" s="144"/>
      <c r="G44" s="144"/>
    </row>
    <row r="45" spans="1:25" s="28" customFormat="1" x14ac:dyDescent="0.2">
      <c r="F45" s="144"/>
      <c r="G45" s="144"/>
    </row>
    <row r="46" spans="1:25" s="28" customFormat="1" x14ac:dyDescent="0.2">
      <c r="F46" s="144"/>
      <c r="G46" s="144"/>
    </row>
    <row r="47" spans="1:25" s="28" customFormat="1" x14ac:dyDescent="0.2">
      <c r="F47" s="144"/>
      <c r="G47" s="144"/>
    </row>
    <row r="48" spans="1:25" s="28" customFormat="1" x14ac:dyDescent="0.2">
      <c r="F48" s="144"/>
      <c r="G48" s="144"/>
    </row>
    <row r="49" spans="6:7" s="28" customFormat="1" x14ac:dyDescent="0.2">
      <c r="F49" s="144"/>
      <c r="G49" s="144"/>
    </row>
    <row r="50" spans="6:7" s="28" customFormat="1" x14ac:dyDescent="0.2">
      <c r="F50" s="144"/>
      <c r="G50" s="144"/>
    </row>
    <row r="51" spans="6:7" s="28" customFormat="1" x14ac:dyDescent="0.2">
      <c r="F51" s="144"/>
      <c r="G51" s="144"/>
    </row>
    <row r="52" spans="6:7" s="28" customFormat="1" x14ac:dyDescent="0.2">
      <c r="F52" s="144"/>
      <c r="G52" s="144"/>
    </row>
    <row r="53" spans="6:7" s="28" customFormat="1" x14ac:dyDescent="0.2">
      <c r="F53" s="144"/>
      <c r="G53" s="144"/>
    </row>
    <row r="54" spans="6:7" s="28" customFormat="1" x14ac:dyDescent="0.2">
      <c r="F54" s="144"/>
      <c r="G54" s="144"/>
    </row>
    <row r="55" spans="6:7" s="28" customFormat="1" x14ac:dyDescent="0.2">
      <c r="F55" s="144"/>
      <c r="G55" s="144"/>
    </row>
    <row r="56" spans="6:7" s="28" customFormat="1" x14ac:dyDescent="0.2">
      <c r="F56" s="144"/>
      <c r="G56" s="144"/>
    </row>
    <row r="57" spans="6:7" s="28" customFormat="1" x14ac:dyDescent="0.2">
      <c r="F57" s="144"/>
      <c r="G57" s="144"/>
    </row>
    <row r="58" spans="6:7" s="28" customFormat="1" x14ac:dyDescent="0.2">
      <c r="F58" s="144"/>
      <c r="G58" s="144"/>
    </row>
    <row r="59" spans="6:7" s="28" customFormat="1" x14ac:dyDescent="0.2">
      <c r="F59" s="144"/>
      <c r="G59" s="144"/>
    </row>
    <row r="60" spans="6:7" s="28" customFormat="1" x14ac:dyDescent="0.2">
      <c r="F60" s="144"/>
      <c r="G60" s="144"/>
    </row>
    <row r="61" spans="6:7" s="28" customFormat="1" x14ac:dyDescent="0.2">
      <c r="F61" s="144"/>
      <c r="G61" s="144"/>
    </row>
    <row r="62" spans="6:7" s="28" customFormat="1" x14ac:dyDescent="0.2">
      <c r="F62" s="144"/>
      <c r="G62" s="144"/>
    </row>
    <row r="63" spans="6:7" s="28" customFormat="1" x14ac:dyDescent="0.2">
      <c r="F63" s="144"/>
      <c r="G63" s="144"/>
    </row>
    <row r="64" spans="6:7" s="28" customFormat="1" x14ac:dyDescent="0.2">
      <c r="F64" s="144"/>
      <c r="G64" s="144"/>
    </row>
    <row r="65" spans="6:7" s="28" customFormat="1" x14ac:dyDescent="0.2">
      <c r="F65" s="144"/>
      <c r="G65" s="144"/>
    </row>
    <row r="66" spans="6:7" s="28" customFormat="1" x14ac:dyDescent="0.2">
      <c r="F66" s="144"/>
      <c r="G66" s="144"/>
    </row>
    <row r="67" spans="6:7" s="28" customFormat="1" x14ac:dyDescent="0.2">
      <c r="F67" s="144"/>
      <c r="G67" s="144"/>
    </row>
    <row r="68" spans="6:7" s="28" customFormat="1" x14ac:dyDescent="0.2">
      <c r="F68" s="144"/>
      <c r="G68" s="144"/>
    </row>
    <row r="69" spans="6:7" s="28" customFormat="1" x14ac:dyDescent="0.2">
      <c r="F69" s="144"/>
      <c r="G69" s="144"/>
    </row>
    <row r="70" spans="6:7" s="28" customFormat="1" x14ac:dyDescent="0.2">
      <c r="F70" s="144"/>
      <c r="G70" s="144"/>
    </row>
    <row r="71" spans="6:7" s="28" customFormat="1" x14ac:dyDescent="0.2">
      <c r="F71" s="144"/>
      <c r="G71" s="144"/>
    </row>
    <row r="72" spans="6:7" s="28" customFormat="1" x14ac:dyDescent="0.2">
      <c r="F72" s="144"/>
      <c r="G72" s="144"/>
    </row>
  </sheetData>
  <sheetProtection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zoomScale="91" zoomScaleNormal="91" workbookViewId="0">
      <selection activeCell="B11" sqref="B10:B11"/>
    </sheetView>
  </sheetViews>
  <sheetFormatPr baseColWidth="10" defaultRowHeight="15" x14ac:dyDescent="0.25"/>
  <cols>
    <col min="1" max="1" width="29.42578125" customWidth="1"/>
    <col min="2" max="2" width="41.85546875" customWidth="1"/>
    <col min="3" max="3" width="28.28515625" customWidth="1"/>
    <col min="4" max="4" width="43.85546875" customWidth="1"/>
    <col min="5" max="5" width="28.7109375" customWidth="1"/>
  </cols>
  <sheetData>
    <row r="1" spans="1:5" ht="54.75" customHeight="1" x14ac:dyDescent="0.25">
      <c r="B1" s="10" t="s">
        <v>3</v>
      </c>
      <c r="C1" s="10" t="s">
        <v>4</v>
      </c>
      <c r="D1" s="10" t="s">
        <v>5</v>
      </c>
      <c r="E1" s="140"/>
    </row>
    <row r="2" spans="1:5" x14ac:dyDescent="0.25">
      <c r="A2" s="94"/>
      <c r="B2" s="3" t="str">
        <f>Combo!A2</f>
        <v>Biomasa eléctrica</v>
      </c>
      <c r="C2" s="4">
        <v>645</v>
      </c>
      <c r="D2" s="5">
        <v>2755</v>
      </c>
      <c r="E2" s="3" t="s">
        <v>19</v>
      </c>
    </row>
    <row r="3" spans="1:5" ht="30" x14ac:dyDescent="0.25">
      <c r="A3" s="94"/>
      <c r="B3" s="3" t="str">
        <f>Combo!A3</f>
        <v>Biogás (generación y aprovechamiento eléctrico)</v>
      </c>
      <c r="C3" s="4">
        <v>364</v>
      </c>
      <c r="D3" s="5">
        <v>2676</v>
      </c>
      <c r="E3" s="3" t="s">
        <v>19</v>
      </c>
    </row>
    <row r="4" spans="1:5" x14ac:dyDescent="0.25">
      <c r="A4" s="94"/>
      <c r="B4" s="3" t="str">
        <f>Combo!A4</f>
        <v>Biogás (solo aprovechamiento eléctrico)</v>
      </c>
      <c r="C4" s="4">
        <v>364</v>
      </c>
      <c r="D4" s="4">
        <v>481</v>
      </c>
      <c r="E4" s="3" t="s">
        <v>19</v>
      </c>
    </row>
    <row r="5" spans="1:5" x14ac:dyDescent="0.25">
      <c r="A5" s="94"/>
      <c r="B5" s="3" t="str">
        <f>Combo!A5</f>
        <v>Instalación eólica (P &gt; 500 kW)</v>
      </c>
      <c r="C5" s="4">
        <v>258</v>
      </c>
      <c r="D5" s="5">
        <v>1070</v>
      </c>
      <c r="E5" s="3" t="s">
        <v>19</v>
      </c>
    </row>
    <row r="6" spans="1:5" x14ac:dyDescent="0.25">
      <c r="A6" s="94"/>
      <c r="B6" s="3" t="str">
        <f>Combo!A6</f>
        <v>Instalación eólica (P ≤ 500 kW)</v>
      </c>
      <c r="C6" s="4">
        <v>129</v>
      </c>
      <c r="D6" s="5">
        <v>3072</v>
      </c>
      <c r="E6" s="3" t="s">
        <v>19</v>
      </c>
    </row>
    <row r="7" spans="1:5" ht="30" x14ac:dyDescent="0.25">
      <c r="A7" s="94"/>
      <c r="B7" s="3" t="str">
        <f>Combo!A7</f>
        <v>Microcentrales hidroeléctricas con o sin vertido a red (P &lt; 1 MW)</v>
      </c>
      <c r="C7" s="4">
        <v>232</v>
      </c>
      <c r="D7" s="5">
        <v>3500</v>
      </c>
      <c r="E7" s="3" t="s">
        <v>19</v>
      </c>
    </row>
    <row r="8" spans="1:5" x14ac:dyDescent="0.25">
      <c r="A8" s="94"/>
      <c r="B8" s="3" t="str">
        <f>Combo!A8</f>
        <v>Instalación Fotovoltaica</v>
      </c>
      <c r="C8" s="4">
        <v>120</v>
      </c>
      <c r="D8" s="4">
        <v>1068</v>
      </c>
      <c r="E8" s="3" t="s">
        <v>19</v>
      </c>
    </row>
    <row r="9" spans="1:5" x14ac:dyDescent="0.25">
      <c r="A9" s="94"/>
      <c r="B9" s="3" t="str">
        <f>Combo!A9</f>
        <v>Instalaciones geotérmicas o hidrotérmicas</v>
      </c>
      <c r="C9" s="4">
        <v>130</v>
      </c>
      <c r="D9" s="5">
        <v>2000</v>
      </c>
      <c r="E9" s="3" t="s">
        <v>20</v>
      </c>
    </row>
    <row r="10" spans="1:5" x14ac:dyDescent="0.25">
      <c r="A10" s="94"/>
      <c r="B10" s="3" t="str">
        <f>Combo!A10</f>
        <v>Instalaciones aerotérmicas</v>
      </c>
      <c r="C10" s="4">
        <v>130</v>
      </c>
      <c r="D10" s="5">
        <v>1000</v>
      </c>
      <c r="E10" s="3" t="s">
        <v>20</v>
      </c>
    </row>
    <row r="11" spans="1:5" x14ac:dyDescent="0.25">
      <c r="A11" s="94"/>
      <c r="B11" s="3" t="str">
        <f>Combo!A11</f>
        <v>Biomasa térmica</v>
      </c>
      <c r="C11" s="4">
        <v>70</v>
      </c>
      <c r="D11" s="4">
        <v>430</v>
      </c>
      <c r="E11" s="3" t="s">
        <v>20</v>
      </c>
    </row>
    <row r="12" spans="1:5" ht="30" x14ac:dyDescent="0.25">
      <c r="A12" s="94"/>
      <c r="B12" s="3" t="str">
        <f>Combo!A12</f>
        <v>Producción biogás, incluyendo generación térmica aplicación industrial</v>
      </c>
      <c r="C12" s="4">
        <v>45</v>
      </c>
      <c r="D12" s="5">
        <v>1080</v>
      </c>
      <c r="E12" s="3" t="s">
        <v>20</v>
      </c>
    </row>
    <row r="13" spans="1:5" x14ac:dyDescent="0.25">
      <c r="A13" s="94"/>
      <c r="B13" s="3" t="str">
        <f>Combo!A13</f>
        <v>Instalación solar térmica</v>
      </c>
      <c r="C13" s="4">
        <v>0</v>
      </c>
      <c r="D13" s="5">
        <v>1070</v>
      </c>
      <c r="E13" s="3" t="s">
        <v>20</v>
      </c>
    </row>
    <row r="14" spans="1:5" x14ac:dyDescent="0.25">
      <c r="A14" s="95"/>
      <c r="B14" s="3" t="str">
        <f>Combo!A14</f>
        <v>Almacenamiento detrás del contador</v>
      </c>
      <c r="C14" s="4">
        <v>0</v>
      </c>
      <c r="D14" s="4">
        <v>500</v>
      </c>
      <c r="E14" s="141" t="s">
        <v>126</v>
      </c>
    </row>
    <row r="15" spans="1:5" ht="30" x14ac:dyDescent="0.25">
      <c r="A15" s="94"/>
      <c r="B15" s="3" t="str">
        <f>Combo!A15</f>
        <v>Redes de tuberías de distribución y subestaciones</v>
      </c>
      <c r="C15" s="4">
        <v>0</v>
      </c>
      <c r="D15" s="4">
        <v>450</v>
      </c>
      <c r="E15" s="3" t="s">
        <v>20</v>
      </c>
    </row>
  </sheetData>
  <sheetProtection sheet="1" objects="1" scenarios="1" selectLockedCells="1" selectUn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zoomScale="80" zoomScaleNormal="80" workbookViewId="0">
      <selection activeCell="E34" sqref="E34"/>
    </sheetView>
  </sheetViews>
  <sheetFormatPr baseColWidth="10" defaultRowHeight="15" x14ac:dyDescent="0.25"/>
  <cols>
    <col min="1" max="1" width="39.7109375" customWidth="1"/>
    <col min="2" max="2" width="66.140625" customWidth="1"/>
    <col min="3" max="3" width="47.28515625" customWidth="1"/>
    <col min="4" max="4" width="39.7109375" customWidth="1"/>
  </cols>
  <sheetData>
    <row r="1" spans="1:4" ht="15.75" x14ac:dyDescent="0.25">
      <c r="A1" s="11"/>
      <c r="B1" s="11" t="s">
        <v>3</v>
      </c>
      <c r="C1" s="11" t="s">
        <v>15</v>
      </c>
      <c r="D1" s="11"/>
    </row>
    <row r="2" spans="1:4" ht="15.75" x14ac:dyDescent="0.25">
      <c r="A2" s="7"/>
      <c r="B2" s="7" t="str">
        <f>Combo!B2</f>
        <v>Mejora de la eficiencia energética de la envolvente térmica</v>
      </c>
      <c r="C2" s="8" t="s">
        <v>17</v>
      </c>
      <c r="D2" s="7" t="s">
        <v>127</v>
      </c>
    </row>
    <row r="3" spans="1:4" ht="31.5" x14ac:dyDescent="0.25">
      <c r="A3" s="7"/>
      <c r="B3" s="7" t="str">
        <f>Combo!B3</f>
        <v>Infraestructura de recarga pública de vehículos de bajas o cero emisiones</v>
      </c>
      <c r="C3" s="9">
        <v>150000</v>
      </c>
      <c r="D3" s="7" t="s">
        <v>22</v>
      </c>
    </row>
    <row r="4" spans="1:4" ht="31.5" x14ac:dyDescent="0.25">
      <c r="A4" s="7"/>
      <c r="B4" s="7" t="str">
        <f>Combo!B4</f>
        <v>Infraestructura de recarga no pública de vehículos de baja o cero emisiones</v>
      </c>
      <c r="C4" s="9">
        <v>150000</v>
      </c>
      <c r="D4" s="7" t="s">
        <v>90</v>
      </c>
    </row>
    <row r="5" spans="1:4" ht="15.75" x14ac:dyDescent="0.25">
      <c r="A5" s="7"/>
      <c r="B5" s="7" t="str">
        <f>Combo!B5</f>
        <v>Equipos de medición, regulación y control</v>
      </c>
      <c r="C5" s="8" t="s">
        <v>17</v>
      </c>
      <c r="D5" s="7" t="s">
        <v>126</v>
      </c>
    </row>
    <row r="6" spans="1:4" ht="15.75" x14ac:dyDescent="0.25">
      <c r="A6" s="7"/>
      <c r="B6" s="7" t="str">
        <f>Combo!B6</f>
        <v>Desarrollo o compra de software</v>
      </c>
      <c r="C6" s="8" t="s">
        <v>17</v>
      </c>
      <c r="D6" s="7" t="s">
        <v>126</v>
      </c>
    </row>
  </sheetData>
  <sheetProtection sheet="1" objects="1" scenarios="1" selectLockedCells="1" selectUn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
  <sheetViews>
    <sheetView zoomScale="80" zoomScaleNormal="80" workbookViewId="0">
      <selection activeCell="E34" sqref="E34"/>
    </sheetView>
  </sheetViews>
  <sheetFormatPr baseColWidth="10" defaultRowHeight="15" x14ac:dyDescent="0.25"/>
  <cols>
    <col min="1" max="1" width="4" customWidth="1"/>
  </cols>
  <sheetData>
    <row r="1" spans="1:10" ht="21.75" customHeight="1" x14ac:dyDescent="0.25">
      <c r="B1" s="227" t="s">
        <v>18</v>
      </c>
      <c r="C1" s="227"/>
      <c r="D1" s="227"/>
      <c r="E1" s="227"/>
      <c r="F1" s="227"/>
      <c r="G1" s="227"/>
      <c r="J1" t="s">
        <v>47</v>
      </c>
    </row>
    <row r="2" spans="1:10" ht="37.5" customHeight="1" x14ac:dyDescent="0.25">
      <c r="B2" s="226" t="s">
        <v>38</v>
      </c>
      <c r="C2" s="226" t="s">
        <v>39</v>
      </c>
      <c r="D2" s="226" t="s">
        <v>40</v>
      </c>
      <c r="E2" s="226" t="s">
        <v>41</v>
      </c>
      <c r="F2" s="226" t="s">
        <v>42</v>
      </c>
      <c r="G2" s="226"/>
    </row>
    <row r="3" spans="1:10" ht="25.5" x14ac:dyDescent="0.25">
      <c r="B3" s="226"/>
      <c r="C3" s="226"/>
      <c r="D3" s="226"/>
      <c r="E3" s="226"/>
      <c r="F3" s="19" t="s">
        <v>43</v>
      </c>
      <c r="G3" s="19" t="s">
        <v>44</v>
      </c>
    </row>
    <row r="4" spans="1:10" ht="38.25" x14ac:dyDescent="0.25">
      <c r="A4" s="23">
        <v>1</v>
      </c>
      <c r="B4" s="13" t="s">
        <v>23</v>
      </c>
      <c r="C4" s="225" t="s">
        <v>24</v>
      </c>
      <c r="D4" s="14" t="s">
        <v>25</v>
      </c>
      <c r="E4" s="14" t="s">
        <v>25</v>
      </c>
      <c r="F4" s="15">
        <v>4000</v>
      </c>
      <c r="G4" s="15">
        <v>3000</v>
      </c>
    </row>
    <row r="5" spans="1:10" ht="38.25" x14ac:dyDescent="0.25">
      <c r="A5" s="23">
        <v>2</v>
      </c>
      <c r="B5" s="224" t="s">
        <v>26</v>
      </c>
      <c r="C5" s="225"/>
      <c r="D5" s="13" t="s">
        <v>27</v>
      </c>
      <c r="E5" s="225" t="s">
        <v>28</v>
      </c>
      <c r="F5" s="15">
        <v>2300</v>
      </c>
      <c r="G5" s="15">
        <v>2200</v>
      </c>
    </row>
    <row r="6" spans="1:10" ht="25.5" x14ac:dyDescent="0.25">
      <c r="A6" s="23">
        <v>3</v>
      </c>
      <c r="B6" s="224"/>
      <c r="C6" s="225"/>
      <c r="D6" s="13" t="s">
        <v>29</v>
      </c>
      <c r="E6" s="225"/>
      <c r="F6" s="15">
        <v>4000</v>
      </c>
      <c r="G6" s="15">
        <v>3000</v>
      </c>
    </row>
    <row r="7" spans="1:10" ht="25.5" x14ac:dyDescent="0.25">
      <c r="A7" s="23">
        <v>4</v>
      </c>
      <c r="B7" s="224" t="s">
        <v>30</v>
      </c>
      <c r="C7" s="14" t="s">
        <v>31</v>
      </c>
      <c r="D7" s="13" t="s">
        <v>49</v>
      </c>
      <c r="E7" s="225" t="s">
        <v>25</v>
      </c>
      <c r="F7" s="15">
        <v>5000</v>
      </c>
      <c r="G7" s="15">
        <v>4000</v>
      </c>
    </row>
    <row r="8" spans="1:10" x14ac:dyDescent="0.25">
      <c r="A8" s="23">
        <v>5</v>
      </c>
      <c r="B8" s="224"/>
      <c r="C8" s="14" t="s">
        <v>32</v>
      </c>
      <c r="D8" s="225" t="s">
        <v>25</v>
      </c>
      <c r="E8" s="225"/>
      <c r="F8" s="15">
        <v>1000</v>
      </c>
      <c r="G8" s="16">
        <v>800</v>
      </c>
    </row>
    <row r="9" spans="1:10" x14ac:dyDescent="0.25">
      <c r="A9" s="23">
        <v>6</v>
      </c>
      <c r="B9" s="224"/>
      <c r="C9" s="14" t="s">
        <v>33</v>
      </c>
      <c r="D9" s="225"/>
      <c r="E9" s="225"/>
      <c r="F9" s="15">
        <v>1500</v>
      </c>
      <c r="G9" s="15">
        <v>1200</v>
      </c>
    </row>
    <row r="10" spans="1:10" ht="25.5" x14ac:dyDescent="0.25">
      <c r="A10" s="23">
        <v>7</v>
      </c>
      <c r="B10" s="224"/>
      <c r="C10" s="14" t="s">
        <v>34</v>
      </c>
      <c r="D10" s="13" t="s">
        <v>35</v>
      </c>
      <c r="E10" s="17">
        <v>10000</v>
      </c>
      <c r="F10" s="16">
        <v>950</v>
      </c>
      <c r="G10" s="16">
        <v>900</v>
      </c>
    </row>
    <row r="11" spans="1:10" ht="25.5" x14ac:dyDescent="0.25">
      <c r="A11" s="23">
        <v>8</v>
      </c>
      <c r="B11" s="224"/>
      <c r="C11" s="14" t="s">
        <v>36</v>
      </c>
      <c r="D11" s="13" t="s">
        <v>37</v>
      </c>
      <c r="E11" s="18">
        <v>6000</v>
      </c>
      <c r="F11" s="16">
        <v>300</v>
      </c>
      <c r="G11" s="16">
        <v>230</v>
      </c>
    </row>
  </sheetData>
  <sheetProtection sheet="1" objects="1" scenarios="1" selectLockedCells="1" selectUnlockedCells="1"/>
  <mergeCells count="12">
    <mergeCell ref="F2:G2"/>
    <mergeCell ref="C4:C6"/>
    <mergeCell ref="B5:B6"/>
    <mergeCell ref="E5:E6"/>
    <mergeCell ref="B1:G1"/>
    <mergeCell ref="B7:B11"/>
    <mergeCell ref="E7:E9"/>
    <mergeCell ref="D8:D9"/>
    <mergeCell ref="B2:B3"/>
    <mergeCell ref="C2:C3"/>
    <mergeCell ref="D2:D3"/>
    <mergeCell ref="E2: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7"/>
  <sheetViews>
    <sheetView topLeftCell="C1" zoomScale="44" zoomScaleNormal="44" workbookViewId="0">
      <selection activeCell="N11" sqref="N11"/>
    </sheetView>
  </sheetViews>
  <sheetFormatPr baseColWidth="10" defaultRowHeight="15" x14ac:dyDescent="0.25"/>
  <cols>
    <col min="1" max="1" width="58.85546875" customWidth="1"/>
    <col min="2" max="2" width="59.28515625" customWidth="1"/>
    <col min="3" max="3" width="38.42578125" bestFit="1" customWidth="1"/>
    <col min="4" max="4" width="29.85546875" customWidth="1"/>
    <col min="15" max="15" width="17" bestFit="1" customWidth="1"/>
    <col min="16" max="16" width="20.140625" bestFit="1" customWidth="1"/>
    <col min="17" max="17" width="21.5703125" bestFit="1" customWidth="1"/>
    <col min="18" max="18" width="22.42578125" bestFit="1" customWidth="1"/>
    <col min="19" max="19" width="18.42578125" bestFit="1" customWidth="1"/>
  </cols>
  <sheetData>
    <row r="1" spans="1:20" x14ac:dyDescent="0.25">
      <c r="A1" s="22" t="s">
        <v>0</v>
      </c>
      <c r="B1" s="22" t="s">
        <v>1</v>
      </c>
      <c r="C1" s="22" t="s">
        <v>45</v>
      </c>
      <c r="D1" s="22" t="s">
        <v>46</v>
      </c>
      <c r="G1" s="107" t="s">
        <v>147</v>
      </c>
      <c r="K1" t="s">
        <v>38</v>
      </c>
      <c r="L1" t="s">
        <v>39</v>
      </c>
      <c r="M1" t="s">
        <v>150</v>
      </c>
      <c r="T1" t="s">
        <v>154</v>
      </c>
    </row>
    <row r="2" spans="1:20" ht="31.5" x14ac:dyDescent="0.25">
      <c r="A2" s="3" t="s">
        <v>58</v>
      </c>
      <c r="B2" s="7" t="s">
        <v>16</v>
      </c>
      <c r="C2" s="20" t="s">
        <v>18</v>
      </c>
      <c r="D2" s="12" t="s">
        <v>47</v>
      </c>
      <c r="G2" t="s">
        <v>148</v>
      </c>
      <c r="K2" t="s">
        <v>149</v>
      </c>
      <c r="L2" t="s">
        <v>24</v>
      </c>
      <c r="M2" t="s">
        <v>151</v>
      </c>
      <c r="P2" t="s">
        <v>149</v>
      </c>
      <c r="Q2" t="s">
        <v>24</v>
      </c>
      <c r="R2" t="s">
        <v>153</v>
      </c>
      <c r="S2" t="s">
        <v>147</v>
      </c>
      <c r="T2">
        <v>4000</v>
      </c>
    </row>
    <row r="3" spans="1:20" ht="42.75" customHeight="1" x14ac:dyDescent="0.25">
      <c r="A3" s="3" t="s">
        <v>59</v>
      </c>
      <c r="B3" s="7" t="s">
        <v>87</v>
      </c>
      <c r="C3" s="21"/>
      <c r="D3" s="1"/>
      <c r="K3" t="s">
        <v>26</v>
      </c>
      <c r="L3" t="s">
        <v>31</v>
      </c>
      <c r="M3" t="s">
        <v>152</v>
      </c>
      <c r="P3" t="s">
        <v>149</v>
      </c>
      <c r="Q3" t="s">
        <v>24</v>
      </c>
      <c r="R3" t="s">
        <v>153</v>
      </c>
      <c r="S3" t="s">
        <v>148</v>
      </c>
      <c r="T3">
        <v>3000</v>
      </c>
    </row>
    <row r="4" spans="1:20" ht="38.25" customHeight="1" x14ac:dyDescent="0.25">
      <c r="A4" s="3" t="s">
        <v>6</v>
      </c>
      <c r="B4" s="7" t="s">
        <v>88</v>
      </c>
      <c r="C4" s="21"/>
      <c r="D4" s="1"/>
      <c r="L4" t="s">
        <v>32</v>
      </c>
      <c r="M4" t="s">
        <v>153</v>
      </c>
      <c r="P4" t="s">
        <v>26</v>
      </c>
      <c r="Q4" t="s">
        <v>24</v>
      </c>
      <c r="R4" t="s">
        <v>151</v>
      </c>
      <c r="S4" t="s">
        <v>147</v>
      </c>
      <c r="T4">
        <v>2300</v>
      </c>
    </row>
    <row r="5" spans="1:20" ht="54" customHeight="1" x14ac:dyDescent="0.25">
      <c r="A5" s="3" t="s">
        <v>7</v>
      </c>
      <c r="B5" s="7" t="s">
        <v>55</v>
      </c>
      <c r="C5" s="21"/>
      <c r="D5" s="1"/>
      <c r="L5" t="s">
        <v>33</v>
      </c>
      <c r="P5" t="s">
        <v>26</v>
      </c>
      <c r="Q5" t="s">
        <v>24</v>
      </c>
      <c r="R5" t="s">
        <v>152</v>
      </c>
      <c r="S5" t="s">
        <v>147</v>
      </c>
      <c r="T5">
        <v>4000</v>
      </c>
    </row>
    <row r="6" spans="1:20" ht="62.25" customHeight="1" x14ac:dyDescent="0.25">
      <c r="A6" s="3" t="s">
        <v>8</v>
      </c>
      <c r="B6" s="7" t="s">
        <v>56</v>
      </c>
      <c r="C6" s="21"/>
      <c r="D6" s="1"/>
      <c r="L6" s="111" t="s">
        <v>34</v>
      </c>
      <c r="P6" t="s">
        <v>26</v>
      </c>
      <c r="Q6" t="s">
        <v>24</v>
      </c>
      <c r="R6" t="s">
        <v>151</v>
      </c>
      <c r="S6" t="s">
        <v>148</v>
      </c>
      <c r="T6">
        <v>2200</v>
      </c>
    </row>
    <row r="7" spans="1:20" x14ac:dyDescent="0.25">
      <c r="A7" s="3" t="s">
        <v>9</v>
      </c>
      <c r="B7" s="2"/>
      <c r="C7" s="1"/>
      <c r="D7" s="1"/>
      <c r="L7" t="s">
        <v>36</v>
      </c>
      <c r="P7" t="s">
        <v>26</v>
      </c>
      <c r="Q7" t="s">
        <v>24</v>
      </c>
      <c r="R7" t="s">
        <v>152</v>
      </c>
      <c r="S7" t="s">
        <v>148</v>
      </c>
      <c r="T7">
        <v>3000</v>
      </c>
    </row>
    <row r="8" spans="1:20" x14ac:dyDescent="0.25">
      <c r="A8" s="3" t="s">
        <v>10</v>
      </c>
      <c r="B8" s="2"/>
      <c r="C8" s="1"/>
      <c r="D8" s="1"/>
      <c r="P8" t="s">
        <v>149</v>
      </c>
      <c r="Q8" t="s">
        <v>31</v>
      </c>
      <c r="R8" t="s">
        <v>153</v>
      </c>
      <c r="S8" t="s">
        <v>147</v>
      </c>
      <c r="T8">
        <v>5000</v>
      </c>
    </row>
    <row r="9" spans="1:20" x14ac:dyDescent="0.25">
      <c r="A9" s="3" t="s">
        <v>11</v>
      </c>
      <c r="B9" s="2"/>
      <c r="C9" s="1"/>
      <c r="D9" s="1"/>
      <c r="P9" t="s">
        <v>149</v>
      </c>
      <c r="Q9" t="s">
        <v>31</v>
      </c>
      <c r="R9" t="s">
        <v>153</v>
      </c>
      <c r="S9" t="s">
        <v>148</v>
      </c>
      <c r="T9">
        <v>4000</v>
      </c>
    </row>
    <row r="10" spans="1:20" x14ac:dyDescent="0.25">
      <c r="A10" s="3" t="s">
        <v>12</v>
      </c>
      <c r="B10" s="2"/>
      <c r="C10" s="1"/>
      <c r="D10" s="1"/>
      <c r="P10" t="s">
        <v>149</v>
      </c>
      <c r="Q10" t="s">
        <v>32</v>
      </c>
      <c r="R10" t="s">
        <v>153</v>
      </c>
      <c r="S10" t="s">
        <v>147</v>
      </c>
      <c r="T10">
        <v>1000</v>
      </c>
    </row>
    <row r="11" spans="1:20" x14ac:dyDescent="0.25">
      <c r="A11" s="3" t="s">
        <v>101</v>
      </c>
      <c r="B11" s="2"/>
      <c r="C11" s="1"/>
      <c r="D11" s="1"/>
      <c r="P11" t="s">
        <v>149</v>
      </c>
      <c r="Q11" t="s">
        <v>32</v>
      </c>
      <c r="R11" t="s">
        <v>153</v>
      </c>
      <c r="S11" t="s">
        <v>148</v>
      </c>
      <c r="T11">
        <v>800</v>
      </c>
    </row>
    <row r="12" spans="1:20" ht="30" x14ac:dyDescent="0.25">
      <c r="A12" s="3" t="s">
        <v>60</v>
      </c>
      <c r="B12" s="2"/>
      <c r="C12" s="1"/>
      <c r="D12" s="1"/>
      <c r="P12" t="s">
        <v>149</v>
      </c>
      <c r="Q12" t="s">
        <v>33</v>
      </c>
      <c r="R12" t="s">
        <v>153</v>
      </c>
      <c r="S12" t="s">
        <v>147</v>
      </c>
      <c r="T12">
        <v>1500</v>
      </c>
    </row>
    <row r="13" spans="1:20" x14ac:dyDescent="0.25">
      <c r="A13" s="3" t="s">
        <v>13</v>
      </c>
      <c r="B13" s="2"/>
      <c r="C13" s="1"/>
      <c r="D13" s="1"/>
      <c r="P13" t="s">
        <v>149</v>
      </c>
      <c r="Q13" t="s">
        <v>33</v>
      </c>
      <c r="R13" t="s">
        <v>153</v>
      </c>
      <c r="S13" t="s">
        <v>148</v>
      </c>
      <c r="T13">
        <v>1200</v>
      </c>
    </row>
    <row r="14" spans="1:20" ht="30" x14ac:dyDescent="0.25">
      <c r="A14" s="3" t="s">
        <v>14</v>
      </c>
      <c r="B14" s="2"/>
      <c r="C14" s="1"/>
      <c r="D14" s="1"/>
      <c r="P14" t="s">
        <v>149</v>
      </c>
      <c r="Q14" s="111" t="s">
        <v>34</v>
      </c>
      <c r="R14" t="s">
        <v>153</v>
      </c>
      <c r="S14" t="s">
        <v>147</v>
      </c>
      <c r="T14">
        <v>950</v>
      </c>
    </row>
    <row r="15" spans="1:20" ht="30" x14ac:dyDescent="0.25">
      <c r="A15" s="6" t="s">
        <v>57</v>
      </c>
      <c r="B15" s="2"/>
      <c r="C15" s="1"/>
      <c r="D15" s="1"/>
      <c r="P15" t="s">
        <v>149</v>
      </c>
      <c r="Q15" s="111" t="s">
        <v>34</v>
      </c>
      <c r="R15" t="s">
        <v>153</v>
      </c>
      <c r="S15" t="s">
        <v>148</v>
      </c>
      <c r="T15">
        <v>900</v>
      </c>
    </row>
    <row r="16" spans="1:20" x14ac:dyDescent="0.25">
      <c r="P16" t="s">
        <v>149</v>
      </c>
      <c r="Q16" t="s">
        <v>36</v>
      </c>
      <c r="R16" t="s">
        <v>153</v>
      </c>
      <c r="S16" t="s">
        <v>147</v>
      </c>
      <c r="T16">
        <v>300</v>
      </c>
    </row>
    <row r="17" spans="16:20" x14ac:dyDescent="0.25">
      <c r="P17" t="s">
        <v>149</v>
      </c>
      <c r="Q17" t="s">
        <v>36</v>
      </c>
      <c r="R17" t="s">
        <v>153</v>
      </c>
      <c r="S17" t="s">
        <v>148</v>
      </c>
      <c r="T17">
        <v>230</v>
      </c>
    </row>
    <row r="18" spans="16:20" x14ac:dyDescent="0.25">
      <c r="P18" t="s">
        <v>26</v>
      </c>
      <c r="Q18" t="s">
        <v>31</v>
      </c>
      <c r="R18" t="s">
        <v>153</v>
      </c>
      <c r="S18" t="s">
        <v>147</v>
      </c>
      <c r="T18">
        <v>5000</v>
      </c>
    </row>
    <row r="19" spans="16:20" x14ac:dyDescent="0.25">
      <c r="P19" t="s">
        <v>26</v>
      </c>
      <c r="Q19" t="s">
        <v>31</v>
      </c>
      <c r="R19" t="s">
        <v>153</v>
      </c>
      <c r="S19" t="s">
        <v>148</v>
      </c>
      <c r="T19">
        <v>4000</v>
      </c>
    </row>
    <row r="20" spans="16:20" x14ac:dyDescent="0.25">
      <c r="P20" t="s">
        <v>26</v>
      </c>
      <c r="Q20" t="s">
        <v>32</v>
      </c>
      <c r="R20" t="s">
        <v>153</v>
      </c>
      <c r="S20" t="s">
        <v>147</v>
      </c>
      <c r="T20">
        <v>1000</v>
      </c>
    </row>
    <row r="21" spans="16:20" x14ac:dyDescent="0.25">
      <c r="P21" t="s">
        <v>26</v>
      </c>
      <c r="Q21" t="s">
        <v>32</v>
      </c>
      <c r="R21" t="s">
        <v>153</v>
      </c>
      <c r="S21" t="s">
        <v>148</v>
      </c>
      <c r="T21">
        <v>800</v>
      </c>
    </row>
    <row r="22" spans="16:20" x14ac:dyDescent="0.25">
      <c r="P22" t="s">
        <v>26</v>
      </c>
      <c r="Q22" t="s">
        <v>33</v>
      </c>
      <c r="R22" t="s">
        <v>153</v>
      </c>
      <c r="S22" t="s">
        <v>147</v>
      </c>
      <c r="T22">
        <v>1500</v>
      </c>
    </row>
    <row r="23" spans="16:20" x14ac:dyDescent="0.25">
      <c r="P23" t="s">
        <v>26</v>
      </c>
      <c r="Q23" t="s">
        <v>33</v>
      </c>
      <c r="R23" t="s">
        <v>153</v>
      </c>
      <c r="S23" t="s">
        <v>148</v>
      </c>
      <c r="T23">
        <v>1200</v>
      </c>
    </row>
    <row r="24" spans="16:20" ht="30" x14ac:dyDescent="0.25">
      <c r="P24" t="s">
        <v>26</v>
      </c>
      <c r="Q24" s="111" t="s">
        <v>34</v>
      </c>
      <c r="R24" t="s">
        <v>153</v>
      </c>
      <c r="S24" t="s">
        <v>147</v>
      </c>
      <c r="T24">
        <v>950</v>
      </c>
    </row>
    <row r="25" spans="16:20" ht="30" x14ac:dyDescent="0.25">
      <c r="P25" t="s">
        <v>26</v>
      </c>
      <c r="Q25" s="111" t="s">
        <v>34</v>
      </c>
      <c r="R25" t="s">
        <v>153</v>
      </c>
      <c r="S25" t="s">
        <v>148</v>
      </c>
      <c r="T25">
        <v>900</v>
      </c>
    </row>
    <row r="26" spans="16:20" x14ac:dyDescent="0.25">
      <c r="P26" t="s">
        <v>26</v>
      </c>
      <c r="Q26" t="s">
        <v>36</v>
      </c>
      <c r="R26" t="s">
        <v>153</v>
      </c>
      <c r="S26" t="s">
        <v>147</v>
      </c>
      <c r="T26">
        <v>300</v>
      </c>
    </row>
    <row r="27" spans="16:20" x14ac:dyDescent="0.25">
      <c r="P27" t="s">
        <v>26</v>
      </c>
      <c r="Q27" t="s">
        <v>36</v>
      </c>
      <c r="R27" t="s">
        <v>153</v>
      </c>
      <c r="S27" t="s">
        <v>148</v>
      </c>
      <c r="T27">
        <v>230</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Presentación</vt:lpstr>
      <vt:lpstr>Datos</vt:lpstr>
      <vt:lpstr>Costes Subvencionables</vt:lpstr>
      <vt:lpstr>Ayuda</vt:lpstr>
      <vt:lpstr>A III Tipo 1</vt:lpstr>
      <vt:lpstr>A III Tipo 2</vt:lpstr>
      <vt:lpstr>A III Tipo 3</vt:lpstr>
      <vt:lpstr>Combo</vt:lpstr>
      <vt:lpstr>Autonomía</vt:lpstr>
      <vt:lpstr>AyudasVeh</vt:lpstr>
      <vt:lpstr>Categoría</vt:lpstr>
      <vt:lpstr>Empresa</vt:lpstr>
      <vt:lpstr>Motorización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Jesús Domínguez Rivas</dc:creator>
  <cp:lastModifiedBy>Juan Jesús Domínguez Rivas</cp:lastModifiedBy>
  <dcterms:created xsi:type="dcterms:W3CDTF">2022-01-13T10:25:09Z</dcterms:created>
  <dcterms:modified xsi:type="dcterms:W3CDTF">2022-11-18T11:16:43Z</dcterms:modified>
</cp:coreProperties>
</file>